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19200" windowHeight="11595"/>
  </bookViews>
  <sheets>
    <sheet name="Jan" sheetId="6" r:id="rId1"/>
    <sheet name="Feb" sheetId="9" r:id="rId2"/>
    <sheet name="Mar" sheetId="10" r:id="rId3"/>
    <sheet name="Apr" sheetId="11" r:id="rId4"/>
    <sheet name="May" sheetId="12" r:id="rId5"/>
    <sheet name="Jun" sheetId="13" r:id="rId6"/>
    <sheet name="Jul" sheetId="14" r:id="rId7"/>
    <sheet name="Aug" sheetId="15" r:id="rId8"/>
    <sheet name="Sep" sheetId="16" r:id="rId9"/>
    <sheet name="Oct" sheetId="17" r:id="rId10"/>
    <sheet name="Sheet1" sheetId="20" r:id="rId11"/>
    <sheet name="Nov" sheetId="18" r:id="rId12"/>
    <sheet name="Dec" sheetId="19" r:id="rId13"/>
  </sheets>
  <definedNames>
    <definedName name="AprSun1">DATE(CalendarYear,4,1)-WEEKDAY(DATE(CalendarYear,4,1))</definedName>
    <definedName name="AugSun1">DATE(CalendarYear,8,1)-WEEKDAY(DATE(CalendarYear,8,1))</definedName>
    <definedName name="CalendarYear">Jan!$L$2</definedName>
    <definedName name="DecSun1">DATE(CalendarYear,12,1)-WEEKDAY(DATE(CalendarYear,12,1))</definedName>
    <definedName name="FebSun1">DATE(CalendarYear,2,1)-WEEKDAY(DATE(CalendarYear,2,1))</definedName>
    <definedName name="JanSun1">DATE(CalendarYear,1,1)-WEEKDAY(DATE(CalendarYear,1,1))</definedName>
    <definedName name="JulSun1">DATE(CalendarYear,7,1)-WEEKDAY(DATE(CalendarYear,7,1))</definedName>
    <definedName name="JunSun1">DATE(CalendarYear,6,1)-WEEKDAY(DATE(CalendarYear,6,1))</definedName>
    <definedName name="MarSun1">DATE(CalendarYear,3,1)-WEEKDAY(DATE(CalendarYear,3,1))</definedName>
    <definedName name="MaySun1">DATE(CalendarYear,5,1)-WEEKDAY(DATE(CalendarYear,5,1))</definedName>
    <definedName name="NovSun1">DATE(CalendarYear,11,1)-WEEKDAY(DATE(CalendarYear,11,1))</definedName>
    <definedName name="OctSun1">DATE(CalendarYear,10,1)-WEEKDAY(DATE(CalendarYear,10,1))</definedName>
    <definedName name="_xlnm.Print_Area" localSheetId="3">Apr!$A$2:$K$19</definedName>
    <definedName name="_xlnm.Print_Area" localSheetId="7">Aug!$A$2:$K$19</definedName>
    <definedName name="_xlnm.Print_Area" localSheetId="12">Dec!$A$2:$K$19</definedName>
    <definedName name="_xlnm.Print_Area" localSheetId="1">Feb!$A$2:$K$19</definedName>
    <definedName name="_xlnm.Print_Area" localSheetId="0">Jan!$A$2:$K$19</definedName>
    <definedName name="_xlnm.Print_Area" localSheetId="6">Jul!$A$2:$K$19</definedName>
    <definedName name="_xlnm.Print_Area" localSheetId="5">Jun!$A$2:$K$19</definedName>
    <definedName name="_xlnm.Print_Area" localSheetId="2">Mar!$A$2:$K$19</definedName>
    <definedName name="_xlnm.Print_Area" localSheetId="4">May!$A$2:$K$19</definedName>
    <definedName name="_xlnm.Print_Area" localSheetId="11">Nov!$A$2:$K$19</definedName>
    <definedName name="_xlnm.Print_Area" localSheetId="9">Oct!$A$2:$K$19</definedName>
    <definedName name="_xlnm.Print_Area" localSheetId="8">Sep!$A$2:$K$19</definedName>
    <definedName name="SepSun1">DATE(CalendarYear,9,1)-WEEKDAY(DATE(CalendarYear,9,1))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" i="6" l="1"/>
  <c r="D5" i="6"/>
  <c r="B3" i="12" l="1"/>
  <c r="B3" i="13"/>
  <c r="B3" i="14"/>
  <c r="B3" i="15"/>
  <c r="B3" i="16"/>
  <c r="B3" i="17"/>
  <c r="B3" i="18"/>
  <c r="B3" i="19"/>
  <c r="C15" i="11"/>
  <c r="B15" i="11"/>
  <c r="H13" i="11"/>
  <c r="G13" i="11"/>
  <c r="F13" i="11"/>
  <c r="E13" i="11"/>
  <c r="D13" i="11"/>
  <c r="C13" i="11"/>
  <c r="B13" i="11"/>
  <c r="H11" i="11"/>
  <c r="G11" i="11"/>
  <c r="F11" i="11"/>
  <c r="E11" i="11"/>
  <c r="D11" i="11"/>
  <c r="C11" i="11"/>
  <c r="B11" i="11"/>
  <c r="H9" i="11"/>
  <c r="G9" i="11"/>
  <c r="F9" i="11"/>
  <c r="E9" i="11"/>
  <c r="D9" i="11"/>
  <c r="C9" i="11"/>
  <c r="B9" i="11"/>
  <c r="H7" i="11"/>
  <c r="G7" i="11"/>
  <c r="F7" i="11"/>
  <c r="E7" i="11"/>
  <c r="D7" i="11"/>
  <c r="C7" i="11"/>
  <c r="B7" i="11"/>
  <c r="H5" i="11"/>
  <c r="G5" i="11"/>
  <c r="F5" i="11"/>
  <c r="E5" i="11"/>
  <c r="D5" i="11"/>
  <c r="C5" i="11"/>
  <c r="B5" i="11"/>
  <c r="C15" i="12"/>
  <c r="B15" i="12"/>
  <c r="H13" i="12"/>
  <c r="G13" i="12"/>
  <c r="F13" i="12"/>
  <c r="E13" i="12"/>
  <c r="D13" i="12"/>
  <c r="C13" i="12"/>
  <c r="B13" i="12"/>
  <c r="H11" i="12"/>
  <c r="G11" i="12"/>
  <c r="F11" i="12"/>
  <c r="E11" i="12"/>
  <c r="D11" i="12"/>
  <c r="C11" i="12"/>
  <c r="B11" i="12"/>
  <c r="H9" i="12"/>
  <c r="G9" i="12"/>
  <c r="F9" i="12"/>
  <c r="E9" i="12"/>
  <c r="D9" i="12"/>
  <c r="C9" i="12"/>
  <c r="B9" i="12"/>
  <c r="H7" i="12"/>
  <c r="G7" i="12"/>
  <c r="F7" i="12"/>
  <c r="E7" i="12"/>
  <c r="D7" i="12"/>
  <c r="C7" i="12"/>
  <c r="B7" i="12"/>
  <c r="H5" i="12"/>
  <c r="G5" i="12"/>
  <c r="F5" i="12"/>
  <c r="E5" i="12"/>
  <c r="D5" i="12"/>
  <c r="C5" i="12"/>
  <c r="B5" i="12"/>
  <c r="C15" i="13"/>
  <c r="B15" i="13"/>
  <c r="H13" i="13"/>
  <c r="G13" i="13"/>
  <c r="F13" i="13"/>
  <c r="E13" i="13"/>
  <c r="D13" i="13"/>
  <c r="C13" i="13"/>
  <c r="B13" i="13"/>
  <c r="H11" i="13"/>
  <c r="G11" i="13"/>
  <c r="F11" i="13"/>
  <c r="E11" i="13"/>
  <c r="D11" i="13"/>
  <c r="C11" i="13"/>
  <c r="B11" i="13"/>
  <c r="H9" i="13"/>
  <c r="G9" i="13"/>
  <c r="F9" i="13"/>
  <c r="E9" i="13"/>
  <c r="D9" i="13"/>
  <c r="C9" i="13"/>
  <c r="B9" i="13"/>
  <c r="H7" i="13"/>
  <c r="G7" i="13"/>
  <c r="F7" i="13"/>
  <c r="E7" i="13"/>
  <c r="D7" i="13"/>
  <c r="C7" i="13"/>
  <c r="B7" i="13"/>
  <c r="H5" i="13"/>
  <c r="G5" i="13"/>
  <c r="F5" i="13"/>
  <c r="E5" i="13"/>
  <c r="D5" i="13"/>
  <c r="C5" i="13"/>
  <c r="B5" i="13"/>
  <c r="C15" i="14"/>
  <c r="B15" i="14"/>
  <c r="H13" i="14"/>
  <c r="G13" i="14"/>
  <c r="F13" i="14"/>
  <c r="E13" i="14"/>
  <c r="D13" i="14"/>
  <c r="C13" i="14"/>
  <c r="B13" i="14"/>
  <c r="H11" i="14"/>
  <c r="G11" i="14"/>
  <c r="F11" i="14"/>
  <c r="E11" i="14"/>
  <c r="D11" i="14"/>
  <c r="C11" i="14"/>
  <c r="B11" i="14"/>
  <c r="H9" i="14"/>
  <c r="G9" i="14"/>
  <c r="F9" i="14"/>
  <c r="E9" i="14"/>
  <c r="D9" i="14"/>
  <c r="C9" i="14"/>
  <c r="B9" i="14"/>
  <c r="H7" i="14"/>
  <c r="G7" i="14"/>
  <c r="F7" i="14"/>
  <c r="E7" i="14"/>
  <c r="D7" i="14"/>
  <c r="C7" i="14"/>
  <c r="B7" i="14"/>
  <c r="H5" i="14"/>
  <c r="G5" i="14"/>
  <c r="F5" i="14"/>
  <c r="E5" i="14"/>
  <c r="D5" i="14"/>
  <c r="C5" i="14"/>
  <c r="B5" i="14"/>
  <c r="C15" i="15"/>
  <c r="B15" i="15"/>
  <c r="H13" i="15"/>
  <c r="G13" i="15"/>
  <c r="F13" i="15"/>
  <c r="E13" i="15"/>
  <c r="D13" i="15"/>
  <c r="C13" i="15"/>
  <c r="B13" i="15"/>
  <c r="H11" i="15"/>
  <c r="G11" i="15"/>
  <c r="F11" i="15"/>
  <c r="E11" i="15"/>
  <c r="D11" i="15"/>
  <c r="C11" i="15"/>
  <c r="B11" i="15"/>
  <c r="H9" i="15"/>
  <c r="G9" i="15"/>
  <c r="F9" i="15"/>
  <c r="E9" i="15"/>
  <c r="D9" i="15"/>
  <c r="C9" i="15"/>
  <c r="B9" i="15"/>
  <c r="H7" i="15"/>
  <c r="G7" i="15"/>
  <c r="F7" i="15"/>
  <c r="E7" i="15"/>
  <c r="D7" i="15"/>
  <c r="C7" i="15"/>
  <c r="B7" i="15"/>
  <c r="H5" i="15"/>
  <c r="G5" i="15"/>
  <c r="F5" i="15"/>
  <c r="E5" i="15"/>
  <c r="D5" i="15"/>
  <c r="C5" i="15"/>
  <c r="B5" i="15"/>
  <c r="C15" i="16"/>
  <c r="B15" i="16"/>
  <c r="H13" i="16"/>
  <c r="G13" i="16"/>
  <c r="F13" i="16"/>
  <c r="E13" i="16"/>
  <c r="D13" i="16"/>
  <c r="C13" i="16"/>
  <c r="B13" i="16"/>
  <c r="H11" i="16"/>
  <c r="G11" i="16"/>
  <c r="F11" i="16"/>
  <c r="E11" i="16"/>
  <c r="D11" i="16"/>
  <c r="C11" i="16"/>
  <c r="B11" i="16"/>
  <c r="H9" i="16"/>
  <c r="G9" i="16"/>
  <c r="F9" i="16"/>
  <c r="E9" i="16"/>
  <c r="D9" i="16"/>
  <c r="C9" i="16"/>
  <c r="B9" i="16"/>
  <c r="H7" i="16"/>
  <c r="G7" i="16"/>
  <c r="F7" i="16"/>
  <c r="E7" i="16"/>
  <c r="D7" i="16"/>
  <c r="C7" i="16"/>
  <c r="B7" i="16"/>
  <c r="H5" i="16"/>
  <c r="G5" i="16"/>
  <c r="F5" i="16"/>
  <c r="E5" i="16"/>
  <c r="D5" i="16"/>
  <c r="C5" i="16"/>
  <c r="B5" i="16"/>
  <c r="C15" i="17"/>
  <c r="B15" i="17"/>
  <c r="H13" i="17"/>
  <c r="G13" i="17"/>
  <c r="F13" i="17"/>
  <c r="E13" i="17"/>
  <c r="D13" i="17"/>
  <c r="C13" i="17"/>
  <c r="B13" i="17"/>
  <c r="H11" i="17"/>
  <c r="G11" i="17"/>
  <c r="F11" i="17"/>
  <c r="E11" i="17"/>
  <c r="D11" i="17"/>
  <c r="C11" i="17"/>
  <c r="B11" i="17"/>
  <c r="H9" i="17"/>
  <c r="G9" i="17"/>
  <c r="F9" i="17"/>
  <c r="E9" i="17"/>
  <c r="D9" i="17"/>
  <c r="C9" i="17"/>
  <c r="B9" i="17"/>
  <c r="H7" i="17"/>
  <c r="G7" i="17"/>
  <c r="F7" i="17"/>
  <c r="E7" i="17"/>
  <c r="D7" i="17"/>
  <c r="C7" i="17"/>
  <c r="B7" i="17"/>
  <c r="H5" i="17"/>
  <c r="G5" i="17"/>
  <c r="F5" i="17"/>
  <c r="E5" i="17"/>
  <c r="D5" i="17"/>
  <c r="C5" i="17"/>
  <c r="B5" i="17"/>
  <c r="C15" i="18"/>
  <c r="B15" i="18"/>
  <c r="H13" i="18"/>
  <c r="G13" i="18"/>
  <c r="F13" i="18"/>
  <c r="E13" i="18"/>
  <c r="D13" i="18"/>
  <c r="C13" i="18"/>
  <c r="B13" i="18"/>
  <c r="H11" i="18"/>
  <c r="G11" i="18"/>
  <c r="F11" i="18"/>
  <c r="E11" i="18"/>
  <c r="D11" i="18"/>
  <c r="C11" i="18"/>
  <c r="B11" i="18"/>
  <c r="H9" i="18"/>
  <c r="G9" i="18"/>
  <c r="F9" i="18"/>
  <c r="E9" i="18"/>
  <c r="D9" i="18"/>
  <c r="C9" i="18"/>
  <c r="B9" i="18"/>
  <c r="H7" i="18"/>
  <c r="G7" i="18"/>
  <c r="F7" i="18"/>
  <c r="E7" i="18"/>
  <c r="D7" i="18"/>
  <c r="C7" i="18"/>
  <c r="B7" i="18"/>
  <c r="H5" i="18"/>
  <c r="G5" i="18"/>
  <c r="F5" i="18"/>
  <c r="E5" i="18"/>
  <c r="D5" i="18"/>
  <c r="C5" i="18"/>
  <c r="B5" i="18"/>
  <c r="C15" i="19"/>
  <c r="B15" i="19"/>
  <c r="H13" i="19"/>
  <c r="G13" i="19"/>
  <c r="F13" i="19"/>
  <c r="E13" i="19"/>
  <c r="D13" i="19"/>
  <c r="C13" i="19"/>
  <c r="B13" i="19"/>
  <c r="H11" i="19"/>
  <c r="G11" i="19"/>
  <c r="F11" i="19"/>
  <c r="E11" i="19"/>
  <c r="D11" i="19"/>
  <c r="C11" i="19"/>
  <c r="B11" i="19"/>
  <c r="H9" i="19"/>
  <c r="G9" i="19"/>
  <c r="F9" i="19"/>
  <c r="E9" i="19"/>
  <c r="D9" i="19"/>
  <c r="C9" i="19"/>
  <c r="B9" i="19"/>
  <c r="H7" i="19"/>
  <c r="G7" i="19"/>
  <c r="F7" i="19"/>
  <c r="E7" i="19"/>
  <c r="D7" i="19"/>
  <c r="C7" i="19"/>
  <c r="B7" i="19"/>
  <c r="H5" i="19"/>
  <c r="G5" i="19"/>
  <c r="F5" i="19"/>
  <c r="E5" i="19"/>
  <c r="D5" i="19"/>
  <c r="C5" i="19"/>
  <c r="B5" i="19"/>
  <c r="B3" i="11"/>
  <c r="C15" i="10"/>
  <c r="B15" i="10"/>
  <c r="H13" i="10"/>
  <c r="G13" i="10"/>
  <c r="F13" i="10"/>
  <c r="E13" i="10"/>
  <c r="D13" i="10"/>
  <c r="C13" i="10"/>
  <c r="B13" i="10"/>
  <c r="H11" i="10"/>
  <c r="G11" i="10"/>
  <c r="F11" i="10"/>
  <c r="E11" i="10"/>
  <c r="D11" i="10"/>
  <c r="C11" i="10"/>
  <c r="B11" i="10"/>
  <c r="H9" i="10"/>
  <c r="G9" i="10"/>
  <c r="F9" i="10"/>
  <c r="E9" i="10"/>
  <c r="D9" i="10"/>
  <c r="C9" i="10"/>
  <c r="B9" i="10"/>
  <c r="H7" i="10"/>
  <c r="G7" i="10"/>
  <c r="F7" i="10"/>
  <c r="E7" i="10"/>
  <c r="D7" i="10"/>
  <c r="C7" i="10"/>
  <c r="B7" i="10"/>
  <c r="H5" i="10"/>
  <c r="G5" i="10"/>
  <c r="F5" i="10"/>
  <c r="E5" i="10"/>
  <c r="D5" i="10"/>
  <c r="C5" i="10"/>
  <c r="B5" i="10"/>
  <c r="B3" i="10"/>
  <c r="C15" i="9"/>
  <c r="B15" i="9"/>
  <c r="H13" i="9"/>
  <c r="G13" i="9"/>
  <c r="F13" i="9"/>
  <c r="E13" i="9"/>
  <c r="D13" i="9"/>
  <c r="C13" i="9"/>
  <c r="B13" i="9"/>
  <c r="H11" i="9"/>
  <c r="G11" i="9"/>
  <c r="F11" i="9"/>
  <c r="E11" i="9"/>
  <c r="D11" i="9"/>
  <c r="C11" i="9"/>
  <c r="B11" i="9"/>
  <c r="H9" i="9"/>
  <c r="G9" i="9"/>
  <c r="F9" i="9"/>
  <c r="E9" i="9"/>
  <c r="D9" i="9"/>
  <c r="C9" i="9"/>
  <c r="B9" i="9"/>
  <c r="H7" i="9"/>
  <c r="G7" i="9"/>
  <c r="F7" i="9"/>
  <c r="E7" i="9"/>
  <c r="D7" i="9"/>
  <c r="C7" i="9"/>
  <c r="B7" i="9"/>
  <c r="H5" i="9"/>
  <c r="G5" i="9"/>
  <c r="F5" i="9"/>
  <c r="E5" i="9"/>
  <c r="D5" i="9"/>
  <c r="C5" i="9"/>
  <c r="B5" i="9"/>
  <c r="B3" i="9"/>
  <c r="C15" i="6" l="1"/>
  <c r="C5" i="6" l="1"/>
  <c r="E5" i="6"/>
  <c r="F5" i="6"/>
  <c r="G5" i="6"/>
  <c r="H5" i="6"/>
  <c r="B7" i="6"/>
  <c r="C7" i="6"/>
  <c r="D7" i="6"/>
  <c r="E7" i="6"/>
  <c r="F7" i="6"/>
  <c r="G7" i="6"/>
  <c r="H7" i="6"/>
  <c r="B9" i="6"/>
  <c r="C9" i="6"/>
  <c r="D9" i="6"/>
  <c r="E9" i="6"/>
  <c r="F9" i="6"/>
  <c r="G9" i="6"/>
  <c r="H9" i="6"/>
  <c r="B11" i="6"/>
  <c r="C11" i="6"/>
  <c r="D11" i="6"/>
  <c r="E11" i="6"/>
  <c r="F11" i="6"/>
  <c r="G11" i="6"/>
  <c r="H11" i="6"/>
  <c r="B13" i="6"/>
  <c r="D13" i="6"/>
  <c r="F13" i="6"/>
  <c r="G13" i="6"/>
  <c r="H13" i="6"/>
  <c r="B15" i="6"/>
</calcChain>
</file>

<file path=xl/sharedStrings.xml><?xml version="1.0" encoding="utf-8"?>
<sst xmlns="http://schemas.openxmlformats.org/spreadsheetml/2006/main" count="121" uniqueCount="30">
  <si>
    <t>MONDAY</t>
  </si>
  <si>
    <t>TUESDAY</t>
  </si>
  <si>
    <t>WEDNESDAY</t>
  </si>
  <si>
    <t>THURSDAY</t>
  </si>
  <si>
    <t>FRIDAY</t>
  </si>
  <si>
    <t>SATURDAY</t>
  </si>
  <si>
    <t>SUNDAY</t>
  </si>
  <si>
    <t>NOTES:</t>
  </si>
  <si>
    <t>SELECT YEAR:</t>
  </si>
  <si>
    <t xml:space="preserve">  </t>
  </si>
  <si>
    <t>SUN</t>
  </si>
  <si>
    <t>Octubre 2014</t>
  </si>
  <si>
    <t>Orientacion para voluntarias nuevas 1:00-3:00 pm</t>
  </si>
  <si>
    <t xml:space="preserve">Tutoria para 3ro a 5to grados 3:45-4:45 pm </t>
  </si>
  <si>
    <t xml:space="preserve">                                                                                                                                                          Tutoria para 3ro a 5to grados 3:45-4:45 pm </t>
  </si>
  <si>
    <t>Tutoria de Sabado para 3ro ha 5to grado  7:45-11:00am</t>
  </si>
  <si>
    <t>No hay Tutoria de Sabado</t>
  </si>
  <si>
    <t>Noche de Reporte de Progreso  5:30-7:00 pm</t>
  </si>
  <si>
    <t>dia de Superheroe</t>
  </si>
  <si>
    <t>"Tarea es Dolor de Cabeza" 5:00-6:00 pm Cafeteria</t>
  </si>
  <si>
    <r>
      <rPr>
        <b/>
        <i/>
        <sz val="8"/>
        <color theme="9"/>
        <rFont val="Cambria"/>
        <family val="1"/>
        <scheme val="minor"/>
      </rPr>
      <t>Dia de Camofluje</t>
    </r>
    <r>
      <rPr>
        <sz val="8"/>
        <color theme="9"/>
        <rFont val="Cambria"/>
        <family val="1"/>
        <scheme val="minor"/>
      </rPr>
      <t xml:space="preserve">         Aprovecha el Uso de el  Portal de Padres  5:00-6:00 pm Cuarto de Computadoras </t>
    </r>
  </si>
  <si>
    <r>
      <rPr>
        <sz val="11"/>
        <color theme="8"/>
        <rFont val="Cambria"/>
        <family val="1"/>
        <scheme val="minor"/>
      </rPr>
      <t xml:space="preserve"> Se mandara mas informacion y detalles de las actividades con los alunmos. Preguntas llamen a:    </t>
    </r>
    <r>
      <rPr>
        <b/>
        <sz val="11"/>
        <color theme="8"/>
        <rFont val="Cambria"/>
        <family val="2"/>
        <scheme val="minor"/>
      </rPr>
      <t xml:space="preserve">                                                                                                                                                                     Josie Ybarra (enlasadora) 323-6400</t>
    </r>
  </si>
  <si>
    <r>
      <t>Junta Prevencion de Incendios en Casa</t>
    </r>
    <r>
      <rPr>
        <b/>
        <sz val="8"/>
        <color theme="9"/>
        <rFont val="Cambria"/>
        <family val="1"/>
        <scheme val="minor"/>
      </rPr>
      <t xml:space="preserve"> 1-3pm Centro de Padres </t>
    </r>
    <r>
      <rPr>
        <sz val="6"/>
        <color theme="9"/>
        <rFont val="Cambria"/>
        <family val="1"/>
        <scheme val="minor"/>
      </rPr>
      <t xml:space="preserve">Tutoria para 3ro a 5to grados 3:45-4:45 pm </t>
    </r>
  </si>
  <si>
    <r>
      <t>29</t>
    </r>
    <r>
      <rPr>
        <sz val="6"/>
        <color theme="9"/>
        <rFont val="Cambria"/>
        <family val="1"/>
        <scheme val="minor"/>
      </rPr>
      <t xml:space="preserve"> (Sombreo y calcetines</t>
    </r>
  </si>
  <si>
    <r>
      <t xml:space="preserve">  </t>
    </r>
    <r>
      <rPr>
        <b/>
        <sz val="6"/>
        <color theme="9"/>
        <rFont val="Cambria"/>
        <family val="1"/>
        <scheme val="minor"/>
      </rPr>
      <t>chistoso con Uniforme) Junta "Intimidacion" 1:00-3:00 pm Centro de Padres</t>
    </r>
    <r>
      <rPr>
        <sz val="8"/>
        <color theme="9"/>
        <rFont val="Cambria"/>
        <family val="1"/>
        <scheme val="minor"/>
      </rPr>
      <t xml:space="preserve">Tutoria para 3ro a 5to grados 3:45-4:45 pm </t>
    </r>
  </si>
  <si>
    <r>
      <rPr>
        <b/>
        <i/>
        <sz val="10"/>
        <color theme="9"/>
        <rFont val="Cambria"/>
        <family val="1"/>
        <scheme val="minor"/>
      </rPr>
      <t xml:space="preserve">Ponte Rojo hoy </t>
    </r>
    <r>
      <rPr>
        <b/>
        <sz val="11"/>
        <color theme="9"/>
        <rFont val="Cambria"/>
        <family val="1"/>
        <scheme val="minor"/>
      </rPr>
      <t>FESTIVAL</t>
    </r>
    <r>
      <rPr>
        <sz val="10"/>
        <color theme="9"/>
        <rFont val="Cambria"/>
        <family val="2"/>
        <scheme val="minor"/>
      </rPr>
      <t xml:space="preserve"> </t>
    </r>
    <r>
      <rPr>
        <b/>
        <sz val="10"/>
        <color theme="9"/>
        <rFont val="Cambria"/>
        <family val="1"/>
        <scheme val="minor"/>
      </rPr>
      <t>de Otono</t>
    </r>
    <r>
      <rPr>
        <sz val="10"/>
        <color theme="9"/>
        <rFont val="Cambria"/>
        <family val="2"/>
        <scheme val="minor"/>
      </rPr>
      <t xml:space="preserve"> 5:00-7:00 PM</t>
    </r>
  </si>
  <si>
    <r>
      <t xml:space="preserve">PTO orientacion en el Centro de Padres </t>
    </r>
    <r>
      <rPr>
        <sz val="8"/>
        <color theme="9"/>
        <rFont val="Cambria"/>
        <family val="1"/>
        <scheme val="minor"/>
      </rPr>
      <t>(horario depende en los padres)</t>
    </r>
  </si>
  <si>
    <r>
      <rPr>
        <b/>
        <i/>
        <sz val="8"/>
        <color theme="9"/>
        <rFont val="Cambria"/>
        <family val="1"/>
        <scheme val="minor"/>
      </rPr>
      <t>Ponte un Disfraz   Desfile (no es obligatorio)</t>
    </r>
    <r>
      <rPr>
        <sz val="8"/>
        <color theme="9"/>
        <rFont val="Cambria"/>
        <family val="1"/>
        <scheme val="minor"/>
      </rPr>
      <t xml:space="preserve">Tutoria para 3ro a 5to grados 3:45-4:45 pm </t>
    </r>
  </si>
  <si>
    <t xml:space="preserve">    "Cancer de Ceno" Centro de Padres 1:00-3:00pmTutoria para 3ro a 5to grados 3:45-4:45 pm </t>
  </si>
  <si>
    <r>
      <t>No manden  Dulces el Jueves y</t>
    </r>
    <r>
      <rPr>
        <b/>
        <sz val="8"/>
        <color theme="9"/>
        <rFont val="Cambria"/>
        <family val="1"/>
        <scheme val="minor"/>
      </rPr>
      <t xml:space="preserve"> No Hay</t>
    </r>
    <r>
      <rPr>
        <sz val="8"/>
        <color theme="9"/>
        <rFont val="Cambria"/>
        <family val="1"/>
        <scheme val="minor"/>
      </rPr>
      <t xml:space="preserve"> clases para los Estudiantes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</si>
</sst>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"/>
    <numFmt numFmtId="165" formatCode="mmmm\ yyyy"/>
    <numFmt numFmtId="166" formatCode="mmmm"/>
  </numFmts>
  <fonts count="29" x14ac:knownFonts="1">
    <font>
      <sz val="12"/>
      <color theme="1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name val="Cambria"/>
      <family val="2"/>
      <scheme val="minor"/>
    </font>
    <font>
      <sz val="10"/>
      <color indexed="63"/>
      <name val="Cambria"/>
      <family val="4"/>
      <scheme val="minor"/>
    </font>
    <font>
      <sz val="10"/>
      <name val="Century Gothic"/>
      <family val="2"/>
    </font>
    <font>
      <b/>
      <sz val="28"/>
      <color theme="1" tint="0.34998626667073579"/>
      <name val="Cambria"/>
      <family val="2"/>
      <scheme val="minor"/>
    </font>
    <font>
      <sz val="28"/>
      <color theme="8" tint="-0.499984740745262"/>
      <name val="Cambria"/>
      <family val="2"/>
      <scheme val="minor"/>
    </font>
    <font>
      <sz val="11"/>
      <color theme="0" tint="-0.499984740745262"/>
      <name val="Cambria"/>
      <family val="2"/>
      <scheme val="minor"/>
    </font>
    <font>
      <u/>
      <sz val="12"/>
      <color theme="10"/>
      <name val="Cambria"/>
      <family val="2"/>
      <scheme val="minor"/>
    </font>
    <font>
      <b/>
      <sz val="11"/>
      <color theme="8"/>
      <name val="Cambria"/>
      <family val="2"/>
      <scheme val="minor"/>
    </font>
    <font>
      <sz val="40"/>
      <color theme="8"/>
      <name val="Cambria"/>
      <family val="2"/>
      <scheme val="minor"/>
    </font>
    <font>
      <sz val="11"/>
      <color theme="8"/>
      <name val="Cambria"/>
      <family val="2"/>
      <scheme val="minor"/>
    </font>
    <font>
      <sz val="24"/>
      <color theme="8"/>
      <name val="Cambria"/>
      <family val="2"/>
      <scheme val="minor"/>
    </font>
    <font>
      <b/>
      <sz val="9"/>
      <color theme="8"/>
      <name val="Cambria"/>
      <family val="2"/>
      <scheme val="minor"/>
    </font>
    <font>
      <sz val="10"/>
      <color theme="9"/>
      <name val="Cambria"/>
      <family val="2"/>
      <scheme val="minor"/>
    </font>
    <font>
      <sz val="11"/>
      <color theme="8"/>
      <name val="Cambria"/>
      <family val="1"/>
      <scheme val="minor"/>
    </font>
    <font>
      <sz val="8"/>
      <color theme="9"/>
      <name val="Cambria"/>
      <family val="1"/>
      <scheme val="minor"/>
    </font>
    <font>
      <b/>
      <sz val="8"/>
      <color theme="9"/>
      <name val="Cambria"/>
      <family val="1"/>
      <scheme val="minor"/>
    </font>
    <font>
      <sz val="6"/>
      <color theme="9"/>
      <name val="Cambria"/>
      <family val="1"/>
      <scheme val="minor"/>
    </font>
    <font>
      <b/>
      <i/>
      <sz val="8"/>
      <color theme="9"/>
      <name val="Cambria"/>
      <family val="1"/>
      <scheme val="minor"/>
    </font>
    <font>
      <i/>
      <sz val="10"/>
      <color theme="9"/>
      <name val="Cambria"/>
      <family val="1"/>
      <scheme val="minor"/>
    </font>
    <font>
      <sz val="10"/>
      <color theme="9"/>
      <name val="Cambria"/>
      <family val="1"/>
      <scheme val="minor"/>
    </font>
    <font>
      <b/>
      <i/>
      <sz val="10"/>
      <color theme="9"/>
      <name val="Cambria"/>
      <family val="1"/>
      <scheme val="minor"/>
    </font>
    <font>
      <b/>
      <sz val="11"/>
      <color theme="8"/>
      <name val="Cambria"/>
      <family val="1"/>
      <scheme val="minor"/>
    </font>
    <font>
      <b/>
      <sz val="8"/>
      <color theme="9"/>
      <name val="Cambria"/>
      <family val="2"/>
      <scheme val="minor"/>
    </font>
    <font>
      <sz val="8"/>
      <color theme="9"/>
      <name val="Cambria"/>
      <family val="2"/>
      <scheme val="minor"/>
    </font>
    <font>
      <b/>
      <sz val="10"/>
      <color theme="9"/>
      <name val="Cambria"/>
      <family val="1"/>
      <scheme val="minor"/>
    </font>
    <font>
      <b/>
      <sz val="11"/>
      <color theme="9"/>
      <name val="Cambria"/>
      <family val="1"/>
      <scheme val="minor"/>
    </font>
    <font>
      <b/>
      <sz val="6"/>
      <color theme="9"/>
      <name val="Cambria"/>
      <family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7"/>
      </right>
      <top style="thin">
        <color theme="8"/>
      </top>
      <bottom/>
      <diagonal/>
    </border>
    <border>
      <left style="thin">
        <color theme="7"/>
      </left>
      <right style="thin">
        <color theme="7"/>
      </right>
      <top style="thin">
        <color theme="8"/>
      </top>
      <bottom/>
      <diagonal/>
    </border>
    <border>
      <left style="thin">
        <color theme="7"/>
      </left>
      <right style="thin">
        <color theme="8"/>
      </right>
      <top style="thin">
        <color theme="8"/>
      </top>
      <bottom/>
      <diagonal/>
    </border>
    <border>
      <left/>
      <right/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/>
      <bottom style="thin">
        <color theme="8"/>
      </bottom>
      <diagonal/>
    </border>
  </borders>
  <cellStyleXfs count="6">
    <xf numFmtId="0" fontId="0" fillId="0" borderId="0"/>
    <xf numFmtId="0" fontId="2" fillId="0" borderId="0"/>
    <xf numFmtId="0" fontId="1" fillId="2" borderId="1" applyNumberFormat="0" applyAlignment="0" applyProtection="0"/>
    <xf numFmtId="0" fontId="3" fillId="3" borderId="0" applyNumberFormat="0" applyBorder="0" applyAlignment="0" applyProtection="0"/>
    <xf numFmtId="0" fontId="5" fillId="0" borderId="0" applyNumberFormat="0" applyFill="0" applyAlignment="0" applyProtection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1"/>
    <xf numFmtId="0" fontId="4" fillId="0" borderId="0" xfId="1" applyFont="1"/>
    <xf numFmtId="166" fontId="6" fillId="0" borderId="0" xfId="0" applyNumberFormat="1" applyFont="1" applyFill="1" applyBorder="1" applyAlignment="1">
      <alignment vertical="center" textRotation="90"/>
    </xf>
    <xf numFmtId="0" fontId="8" fillId="0" borderId="0" xfId="5"/>
    <xf numFmtId="0" fontId="7" fillId="0" borderId="0" xfId="1" applyFont="1" applyAlignment="1">
      <alignment horizontal="center"/>
    </xf>
    <xf numFmtId="0" fontId="7" fillId="0" borderId="0" xfId="1" applyFont="1" applyAlignment="1">
      <alignment horizontal="right"/>
    </xf>
    <xf numFmtId="166" fontId="0" fillId="0" borderId="0" xfId="0" applyNumberFormat="1"/>
    <xf numFmtId="0" fontId="11" fillId="0" borderId="0" xfId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4" fillId="4" borderId="10" xfId="1" applyFont="1" applyFill="1" applyBorder="1" applyAlignment="1">
      <alignment horizontal="center" vertical="top" wrapText="1"/>
    </xf>
    <xf numFmtId="0" fontId="14" fillId="4" borderId="10" xfId="3" applyFont="1" applyFill="1" applyBorder="1" applyAlignment="1">
      <alignment horizontal="center" vertical="top" wrapText="1"/>
    </xf>
    <xf numFmtId="0" fontId="14" fillId="0" borderId="10" xfId="1" applyFont="1" applyFill="1" applyBorder="1" applyAlignment="1">
      <alignment horizontal="center" vertical="top" wrapText="1"/>
    </xf>
    <xf numFmtId="0" fontId="14" fillId="0" borderId="10" xfId="3" applyFont="1" applyFill="1" applyBorder="1" applyAlignment="1">
      <alignment horizontal="center" vertical="top" wrapText="1"/>
    </xf>
    <xf numFmtId="0" fontId="13" fillId="0" borderId="2" xfId="2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4" xfId="2" applyFont="1" applyFill="1" applyBorder="1" applyAlignment="1">
      <alignment horizontal="center" vertical="center"/>
    </xf>
    <xf numFmtId="164" fontId="15" fillId="4" borderId="11" xfId="1" applyNumberFormat="1" applyFont="1" applyFill="1" applyBorder="1" applyAlignment="1">
      <alignment horizontal="left" vertical="top" wrapText="1"/>
    </xf>
    <xf numFmtId="164" fontId="15" fillId="0" borderId="11" xfId="1" applyNumberFormat="1" applyFont="1" applyFill="1" applyBorder="1" applyAlignment="1">
      <alignment horizontal="left" vertical="top" wrapText="1"/>
    </xf>
    <xf numFmtId="164" fontId="15" fillId="4" borderId="12" xfId="1" applyNumberFormat="1" applyFont="1" applyFill="1" applyBorder="1" applyAlignment="1">
      <alignment horizontal="left" vertical="top" wrapText="1"/>
    </xf>
    <xf numFmtId="164" fontId="15" fillId="0" borderId="12" xfId="1" applyNumberFormat="1" applyFont="1" applyFill="1" applyBorder="1" applyAlignment="1">
      <alignment horizontal="left" vertical="top" wrapText="1"/>
    </xf>
    <xf numFmtId="164" fontId="15" fillId="0" borderId="13" xfId="1" applyNumberFormat="1" applyFont="1" applyFill="1" applyBorder="1" applyAlignment="1">
      <alignment horizontal="left" vertical="top" wrapText="1"/>
    </xf>
    <xf numFmtId="0" fontId="16" fillId="0" borderId="10" xfId="1" applyFont="1" applyFill="1" applyBorder="1" applyAlignment="1">
      <alignment horizontal="center" vertical="top" wrapText="1"/>
    </xf>
    <xf numFmtId="0" fontId="21" fillId="0" borderId="10" xfId="3" applyFont="1" applyFill="1" applyBorder="1" applyAlignment="1">
      <alignment horizontal="center" vertical="top" wrapText="1"/>
    </xf>
    <xf numFmtId="0" fontId="20" fillId="0" borderId="10" xfId="1" applyFont="1" applyFill="1" applyBorder="1" applyAlignment="1">
      <alignment horizontal="center" vertical="top" wrapText="1"/>
    </xf>
    <xf numFmtId="0" fontId="17" fillId="0" borderId="10" xfId="1" applyFont="1" applyFill="1" applyBorder="1" applyAlignment="1">
      <alignment horizontal="center" vertical="top" wrapText="1"/>
    </xf>
    <xf numFmtId="0" fontId="24" fillId="0" borderId="10" xfId="1" applyFont="1" applyFill="1" applyBorder="1" applyAlignment="1">
      <alignment horizontal="center" vertical="top" wrapText="1"/>
    </xf>
    <xf numFmtId="0" fontId="25" fillId="0" borderId="10" xfId="1" applyFont="1" applyFill="1" applyBorder="1" applyAlignment="1">
      <alignment horizontal="center" vertical="top" wrapText="1"/>
    </xf>
    <xf numFmtId="0" fontId="16" fillId="0" borderId="10" xfId="3" applyFont="1" applyFill="1" applyBorder="1" applyAlignment="1">
      <alignment horizontal="center" vertical="top" wrapText="1"/>
    </xf>
    <xf numFmtId="0" fontId="23" fillId="0" borderId="14" xfId="2" applyFont="1" applyFill="1" applyBorder="1" applyAlignment="1">
      <alignment horizontal="left" vertical="top" wrapText="1"/>
    </xf>
    <xf numFmtId="0" fontId="9" fillId="0" borderId="8" xfId="2" applyFont="1" applyFill="1" applyBorder="1" applyAlignment="1">
      <alignment horizontal="left" vertical="top" wrapText="1"/>
    </xf>
    <xf numFmtId="0" fontId="9" fillId="0" borderId="9" xfId="2" applyFont="1" applyFill="1" applyBorder="1" applyAlignment="1">
      <alignment horizontal="left" vertical="top" wrapText="1"/>
    </xf>
    <xf numFmtId="164" fontId="13" fillId="0" borderId="5" xfId="2" applyNumberFormat="1" applyFont="1" applyFill="1" applyBorder="1" applyAlignment="1">
      <alignment horizontal="left" vertical="center" wrapText="1"/>
    </xf>
    <xf numFmtId="164" fontId="13" fillId="0" borderId="6" xfId="2" applyNumberFormat="1" applyFont="1" applyFill="1" applyBorder="1" applyAlignment="1">
      <alignment horizontal="left" vertical="center" wrapText="1"/>
    </xf>
    <xf numFmtId="164" fontId="13" fillId="0" borderId="7" xfId="2" applyNumberFormat="1" applyFont="1" applyFill="1" applyBorder="1" applyAlignment="1">
      <alignment horizontal="left" vertical="center" wrapText="1"/>
    </xf>
    <xf numFmtId="165" fontId="10" fillId="0" borderId="0" xfId="1" applyNumberFormat="1" applyFont="1" applyBorder="1" applyAlignment="1">
      <alignment horizontal="left" vertical="center"/>
    </xf>
    <xf numFmtId="0" fontId="9" fillId="0" borderId="14" xfId="2" applyFont="1" applyFill="1" applyBorder="1" applyAlignment="1">
      <alignment horizontal="left" vertical="top" wrapText="1"/>
    </xf>
  </cellXfs>
  <cellStyles count="6">
    <cellStyle name="40% - Accent1 2" xfId="3"/>
    <cellStyle name="Accent1 2" xfId="2"/>
    <cellStyle name="Heading 1 2" xfId="4"/>
    <cellStyle name="Hyperlink" xfId="5" builtinId="8"/>
    <cellStyle name="Normal" xfId="0" builtinId="0" customBuiltin="1"/>
    <cellStyle name="Normal 2" xfId="1"/>
  </cellStyles>
  <dxfs count="11">
    <dxf>
      <font>
        <b/>
        <color theme="1"/>
      </font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top style="double">
          <color theme="6" tint="-0.24994659260841701"/>
        </top>
      </border>
    </dxf>
    <dxf>
      <font>
        <color theme="0"/>
      </font>
      <fill>
        <patternFill patternType="solid">
          <fgColor theme="4"/>
          <bgColor theme="7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fill>
        <patternFill>
          <bgColor theme="0"/>
        </patternFill>
      </fill>
      <border>
        <left style="thin">
          <color theme="9" tint="0.59996337778862885"/>
        </left>
        <right style="thin">
          <color theme="9" tint="0.59996337778862885"/>
        </right>
        <top style="thin">
          <color theme="9" tint="0.59996337778862885"/>
        </top>
        <bottom style="thin">
          <color theme="9" tint="0.59996337778862885"/>
        </bottom>
        <vertical/>
        <horizontal style="dashDotDot">
          <color theme="9" tint="0.59996337778862885"/>
        </horizontal>
      </border>
    </dxf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ont>
        <b/>
        <color theme="9" tint="-0.249977111117893"/>
      </font>
    </dxf>
    <dxf>
      <font>
        <b/>
        <color theme="9" tint="-0.249977111117893"/>
      </font>
    </dxf>
    <dxf>
      <font>
        <b/>
        <color theme="9" tint="-0.249977111117893"/>
      </font>
      <border>
        <top style="thin">
          <color theme="9"/>
        </top>
      </border>
    </dxf>
    <dxf>
      <font>
        <b/>
        <color theme="9" tint="-0.249977111117893"/>
      </font>
      <border>
        <bottom style="thin">
          <color theme="9"/>
        </bottom>
      </border>
    </dxf>
    <dxf>
      <font>
        <color theme="9" tint="-0.249977111117893"/>
      </font>
      <fill>
        <patternFill>
          <bgColor theme="0"/>
        </patternFill>
      </fill>
      <border>
        <top style="thin">
          <color theme="9"/>
        </top>
        <bottom style="thin">
          <color theme="9"/>
        </bottom>
      </border>
    </dxf>
  </dxfs>
  <tableStyles count="2" defaultTableStyle="TableStyleMedium2" defaultPivotStyle="PivotStyleLight16">
    <tableStyle name="TableStyleLight7 2" pivot="0" count="7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TableStyleLight9 2" pivot="0" count="4">
      <tableStyleElement type="wholeTable" dxfId="3"/>
      <tableStyleElement type="headerRow" dxfId="2"/>
      <tableStyleElement type="totalRow" dxfId="1"/>
      <tableStyleElement type="firstColumn" dxfId="0"/>
    </tableStyle>
  </tableStyles>
  <colors>
    <mruColors>
      <color rgb="FFC17529"/>
      <color rgb="FFFDFDFD"/>
      <color rgb="FFA19574"/>
      <color rgb="FFEAE8EA"/>
      <color rgb="FFEAE8E0"/>
      <color rgb="FFA1A9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Spin" dx="16" fmlaLink="CalendarYear" max="2999" min="1900" page="10" val="2014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WMF"/><Relationship Id="rId1" Type="http://schemas.openxmlformats.org/officeDocument/2006/relationships/image" Target="../media/image3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7.jpg"/><Relationship Id="rId1" Type="http://schemas.openxmlformats.org/officeDocument/2006/relationships/image" Target="../media/image6.jp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9.jpg"/><Relationship Id="rId1" Type="http://schemas.openxmlformats.org/officeDocument/2006/relationships/image" Target="../media/image6.jpg"/><Relationship Id="rId4" Type="http://schemas.openxmlformats.org/officeDocument/2006/relationships/image" Target="../media/image10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1.jpg"/><Relationship Id="rId1" Type="http://schemas.openxmlformats.org/officeDocument/2006/relationships/image" Target="../media/image6.jpg"/><Relationship Id="rId4" Type="http://schemas.openxmlformats.org/officeDocument/2006/relationships/image" Target="../media/image12.jp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3.jpg"/><Relationship Id="rId1" Type="http://schemas.openxmlformats.org/officeDocument/2006/relationships/image" Target="../media/image6.jpg"/><Relationship Id="rId4" Type="http://schemas.openxmlformats.org/officeDocument/2006/relationships/image" Target="../media/image14.jp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5.jpg"/><Relationship Id="rId1" Type="http://schemas.openxmlformats.org/officeDocument/2006/relationships/image" Target="../media/image6.jpg"/><Relationship Id="rId4" Type="http://schemas.openxmlformats.org/officeDocument/2006/relationships/image" Target="../media/image16.jp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17.jpg"/><Relationship Id="rId1" Type="http://schemas.openxmlformats.org/officeDocument/2006/relationships/image" Target="../media/image6.jpg"/><Relationship Id="rId4" Type="http://schemas.openxmlformats.org/officeDocument/2006/relationships/image" Target="../media/image18.jp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19.jpg"/><Relationship Id="rId4" Type="http://schemas.openxmlformats.org/officeDocument/2006/relationships/image" Target="../media/image20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1.jpg"/><Relationship Id="rId4" Type="http://schemas.openxmlformats.org/officeDocument/2006/relationships/image" Target="../media/image2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3.jpg"/><Relationship Id="rId4" Type="http://schemas.openxmlformats.org/officeDocument/2006/relationships/image" Target="../media/image24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6.jpg"/><Relationship Id="rId1" Type="http://schemas.openxmlformats.org/officeDocument/2006/relationships/image" Target="../media/image25.jpg"/><Relationship Id="rId4" Type="http://schemas.openxmlformats.org/officeDocument/2006/relationships/image" Target="../media/image26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7.jpg"/><Relationship Id="rId1" Type="http://schemas.openxmlformats.org/officeDocument/2006/relationships/image" Target="../media/image6.jpg"/><Relationship Id="rId4" Type="http://schemas.openxmlformats.org/officeDocument/2006/relationships/image" Target="../media/image2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135832</xdr:colOff>
      <xdr:row>1</xdr:row>
      <xdr:rowOff>266995</xdr:rowOff>
    </xdr:from>
    <xdr:to>
      <xdr:col>9</xdr:col>
      <xdr:colOff>233445</xdr:colOff>
      <xdr:row>2</xdr:row>
      <xdr:rowOff>79508</xdr:rowOff>
    </xdr:to>
    <xdr:pic>
      <xdr:nvPicPr>
        <xdr:cNvPr id="27" name="Picture 26" title="Flourish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4030" y="458972"/>
          <a:ext cx="991043" cy="144780"/>
        </a:xfrm>
        <a:prstGeom prst="rect">
          <a:avLst/>
        </a:prstGeom>
      </xdr:spPr>
    </xdr:pic>
    <xdr:clientData/>
  </xdr:twoCellAnchor>
  <xdr:twoCellAnchor>
    <xdr:from>
      <xdr:col>8</xdr:col>
      <xdr:colOff>320425</xdr:colOff>
      <xdr:row>15</xdr:row>
      <xdr:rowOff>572606</xdr:rowOff>
    </xdr:from>
    <xdr:to>
      <xdr:col>9</xdr:col>
      <xdr:colOff>418038</xdr:colOff>
      <xdr:row>16</xdr:row>
      <xdr:rowOff>15933</xdr:rowOff>
    </xdr:to>
    <xdr:pic>
      <xdr:nvPicPr>
        <xdr:cNvPr id="29" name="Picture 28" title="Flourish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78623" y="6856153"/>
          <a:ext cx="991043" cy="144780"/>
        </a:xfrm>
        <a:prstGeom prst="rect">
          <a:avLst/>
        </a:prstGeom>
      </xdr:spPr>
    </xdr:pic>
    <xdr:clientData/>
  </xdr:twoCellAnchor>
  <xdr:twoCellAnchor>
    <xdr:from>
      <xdr:col>8</xdr:col>
      <xdr:colOff>169825</xdr:colOff>
      <xdr:row>11</xdr:row>
      <xdr:rowOff>0</xdr:rowOff>
    </xdr:from>
    <xdr:to>
      <xdr:col>10</xdr:col>
      <xdr:colOff>24219</xdr:colOff>
      <xdr:row>15</xdr:row>
      <xdr:rowOff>341636</xdr:rowOff>
    </xdr:to>
    <xdr:sp macro="" textlink="">
      <xdr:nvSpPr>
        <xdr:cNvPr id="25" name="TextBox 24"/>
        <xdr:cNvSpPr txBox="1"/>
      </xdr:nvSpPr>
      <xdr:spPr>
        <a:xfrm>
          <a:off x="7723372" y="4518837"/>
          <a:ext cx="1404975" cy="2146956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Marcell Elementary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1101 Holland Ave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Mission Texas 78572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 Telefono:323-6400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    Fax:   323-8188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819150</xdr:colOff>
          <xdr:row>1</xdr:row>
          <xdr:rowOff>47625</xdr:rowOff>
        </xdr:from>
        <xdr:to>
          <xdr:col>12</xdr:col>
          <xdr:colOff>114300</xdr:colOff>
          <xdr:row>2</xdr:row>
          <xdr:rowOff>9525</xdr:rowOff>
        </xdr:to>
        <xdr:sp macro="" textlink="">
          <xdr:nvSpPr>
            <xdr:cNvPr id="1026" name="Spinner 2" descr="Spinner control. Use spinner to change calendar year or type desired year in cell 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8</xdr:col>
      <xdr:colOff>70147</xdr:colOff>
      <xdr:row>3</xdr:row>
      <xdr:rowOff>151444</xdr:rowOff>
    </xdr:from>
    <xdr:to>
      <xdr:col>9</xdr:col>
      <xdr:colOff>265815</xdr:colOff>
      <xdr:row>5</xdr:row>
      <xdr:rowOff>505787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28345" y="1406677"/>
          <a:ext cx="1089098" cy="793674"/>
        </a:xfrm>
        <a:prstGeom prst="rect">
          <a:avLst/>
        </a:prstGeom>
      </xdr:spPr>
    </xdr:pic>
    <xdr:clientData/>
  </xdr:twoCellAnchor>
  <xdr:twoCellAnchor>
    <xdr:from>
      <xdr:col>8</xdr:col>
      <xdr:colOff>162444</xdr:colOff>
      <xdr:row>2</xdr:row>
      <xdr:rowOff>132907</xdr:rowOff>
    </xdr:from>
    <xdr:to>
      <xdr:col>9</xdr:col>
      <xdr:colOff>274641</xdr:colOff>
      <xdr:row>3</xdr:row>
      <xdr:rowOff>66454</xdr:rowOff>
    </xdr:to>
    <xdr:pic>
      <xdr:nvPicPr>
        <xdr:cNvPr id="11" name="Picture 1" descr="new 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0642" y="657151"/>
          <a:ext cx="1005627" cy="664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686687</xdr:colOff>
      <xdr:row>1</xdr:row>
      <xdr:rowOff>302732</xdr:rowOff>
    </xdr:from>
    <xdr:to>
      <xdr:col>7</xdr:col>
      <xdr:colOff>1070640</xdr:colOff>
      <xdr:row>2</xdr:row>
      <xdr:rowOff>598082</xdr:rowOff>
    </xdr:to>
    <xdr:sp macro="" textlink="">
      <xdr:nvSpPr>
        <xdr:cNvPr id="5" name="TextBox 4"/>
        <xdr:cNvSpPr txBox="1"/>
      </xdr:nvSpPr>
      <xdr:spPr>
        <a:xfrm>
          <a:off x="4349013" y="494709"/>
          <a:ext cx="3795232" cy="6276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/>
            <a:t>Michelle Rodriguez</a:t>
          </a:r>
          <a:r>
            <a:rPr lang="en-US" sz="900" baseline="0"/>
            <a:t>-principal</a:t>
          </a:r>
        </a:p>
        <a:p>
          <a:r>
            <a:rPr lang="en-US" sz="900" baseline="0"/>
            <a:t>Marissa Saenz -assistante principal</a:t>
          </a:r>
        </a:p>
        <a:p>
          <a:r>
            <a:rPr lang="en-US" sz="900" baseline="0"/>
            <a:t>Rosie Cano-consejera</a:t>
          </a:r>
        </a:p>
        <a:p>
          <a:r>
            <a:rPr lang="en-US" sz="900" baseline="0"/>
            <a:t>Olga Cisneros-estrategista	</a:t>
          </a:r>
          <a:endParaRPr lang="en-US" sz="900"/>
        </a:p>
      </xdr:txBody>
    </xdr:sp>
    <xdr:clientData/>
  </xdr:twoCellAnchor>
  <xdr:twoCellAnchor>
    <xdr:from>
      <xdr:col>8</xdr:col>
      <xdr:colOff>88606</xdr:colOff>
      <xdr:row>5</xdr:row>
      <xdr:rowOff>420872</xdr:rowOff>
    </xdr:from>
    <xdr:to>
      <xdr:col>11</xdr:col>
      <xdr:colOff>110756</xdr:colOff>
      <xdr:row>10</xdr:row>
      <xdr:rowOff>125524</xdr:rowOff>
    </xdr:to>
    <xdr:sp macro="" textlink="">
      <xdr:nvSpPr>
        <xdr:cNvPr id="6" name="TextBox 5"/>
        <xdr:cNvSpPr txBox="1"/>
      </xdr:nvSpPr>
      <xdr:spPr>
        <a:xfrm>
          <a:off x="7346804" y="2237267"/>
          <a:ext cx="1683487" cy="2192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endParaRPr lang="en-US" sz="1100" b="1" i="0" baseline="0">
            <a:solidFill>
              <a:srgbClr val="C00000"/>
            </a:solidFill>
          </a:endParaRPr>
        </a:p>
        <a:p>
          <a:pPr algn="l"/>
          <a:r>
            <a:rPr lang="en-US" sz="1100" b="1" i="0" baseline="0">
              <a:solidFill>
                <a:srgbClr val="C00000"/>
              </a:solidFill>
            </a:rPr>
            <a:t>A</a:t>
          </a:r>
          <a:r>
            <a:rPr lang="en-US" sz="1100" b="0" i="1" baseline="0">
              <a:solidFill>
                <a:sysClr val="windowText" lastClr="000000"/>
              </a:solidFill>
            </a:rPr>
            <a:t>sistenci</a:t>
          </a:r>
          <a:r>
            <a:rPr lang="en-US" sz="1100" b="0" i="0" baseline="0">
              <a:solidFill>
                <a:sysClr val="windowText" lastClr="000000"/>
              </a:solidFill>
            </a:rPr>
            <a:t>a</a:t>
          </a:r>
        </a:p>
        <a:p>
          <a:pPr algn="l"/>
          <a:r>
            <a:rPr lang="en-US" sz="1100" b="1" i="0" baseline="0">
              <a:solidFill>
                <a:srgbClr val="C00000"/>
              </a:solidFill>
            </a:rPr>
            <a:t>G</a:t>
          </a:r>
          <a:r>
            <a:rPr lang="en-US" sz="1100" b="0" i="1" baseline="0">
              <a:solidFill>
                <a:sysClr val="windowText" lastClr="000000"/>
              </a:solidFill>
            </a:rPr>
            <a:t>usto</a:t>
          </a:r>
          <a:r>
            <a:rPr lang="en-US" sz="1100" b="1" i="0" baseline="0">
              <a:solidFill>
                <a:srgbClr val="C00000"/>
              </a:solidFill>
            </a:rPr>
            <a:t> </a:t>
          </a:r>
          <a:r>
            <a:rPr lang="en-US" sz="1100" b="0" i="1" baseline="0">
              <a:solidFill>
                <a:sysClr val="windowText" lastClr="000000"/>
              </a:solidFill>
            </a:rPr>
            <a:t>de Aprender</a:t>
          </a:r>
        </a:p>
        <a:p>
          <a:pPr algn="l"/>
          <a:r>
            <a:rPr lang="en-US" sz="1100" b="1" i="0" baseline="0">
              <a:solidFill>
                <a:srgbClr val="C00000"/>
              </a:solidFill>
            </a:rPr>
            <a:t>U</a:t>
          </a:r>
          <a:r>
            <a:rPr lang="en-US" sz="1100" b="0" i="1" baseline="0">
              <a:solidFill>
                <a:sysClr val="windowText" lastClr="000000"/>
              </a:solidFill>
            </a:rPr>
            <a:t>niversidad</a:t>
          </a:r>
        </a:p>
        <a:p>
          <a:pPr algn="l"/>
          <a:r>
            <a:rPr lang="en-US" sz="1100" b="1" i="0" baseline="0">
              <a:solidFill>
                <a:srgbClr val="C00000"/>
              </a:solidFill>
            </a:rPr>
            <a:t> I</a:t>
          </a:r>
          <a:r>
            <a:rPr lang="en-US" sz="1100" b="0" i="1" baseline="0">
              <a:solidFill>
                <a:sysClr val="windowText" lastClr="000000"/>
              </a:solidFill>
            </a:rPr>
            <a:t>nteres de Aprender</a:t>
          </a:r>
        </a:p>
        <a:p>
          <a:pPr algn="l"/>
          <a:r>
            <a:rPr lang="en-US" sz="1100" b="1" i="0">
              <a:solidFill>
                <a:srgbClr val="C00000"/>
              </a:solidFill>
            </a:rPr>
            <a:t>L</a:t>
          </a:r>
          <a:r>
            <a:rPr lang="en-US" sz="1100" b="0" i="1">
              <a:solidFill>
                <a:sysClr val="windowText" lastClr="000000"/>
              </a:solidFill>
            </a:rPr>
            <a:t>ealtad con Abundancia</a:t>
          </a:r>
        </a:p>
        <a:p>
          <a:pPr algn="l"/>
          <a:r>
            <a:rPr lang="en-US" sz="1100" b="1" i="0">
              <a:solidFill>
                <a:srgbClr val="C00000"/>
              </a:solidFill>
            </a:rPr>
            <a:t>A</a:t>
          </a:r>
          <a:r>
            <a:rPr lang="en-US" sz="1100" b="0" i="1">
              <a:solidFill>
                <a:sysClr val="windowText" lastClr="000000"/>
              </a:solidFill>
            </a:rPr>
            <a:t>briendo Oportunidades</a:t>
          </a:r>
        </a:p>
        <a:p>
          <a:pPr algn="l"/>
          <a:r>
            <a:rPr lang="en-US" sz="1100" b="1" i="0">
              <a:solidFill>
                <a:srgbClr val="C00000"/>
              </a:solidFill>
            </a:rPr>
            <a:t>S</a:t>
          </a:r>
          <a:r>
            <a:rPr lang="en-US" sz="1100" b="0" i="1">
              <a:solidFill>
                <a:sysClr val="windowText" lastClr="000000"/>
              </a:solidFill>
            </a:rPr>
            <a:t>uenos</a:t>
          </a:r>
          <a:r>
            <a:rPr lang="en-US" sz="1100" b="0" i="1" baseline="0">
              <a:solidFill>
                <a:sysClr val="windowText" lastClr="000000"/>
              </a:solidFill>
            </a:rPr>
            <a:t> se combierten en</a:t>
          </a:r>
        </a:p>
        <a:p>
          <a:pPr algn="l"/>
          <a:r>
            <a:rPr lang="en-US" sz="1100" b="0" i="1" baseline="0">
              <a:solidFill>
                <a:sysClr val="windowText" lastClr="000000"/>
              </a:solidFill>
            </a:rPr>
            <a:t>                               realidad</a:t>
          </a:r>
          <a:endParaRPr lang="en-US" sz="1100" b="1" i="0" baseline="0">
            <a:solidFill>
              <a:sysClr val="windowText" lastClr="000000"/>
            </a:solidFill>
          </a:endParaRPr>
        </a:p>
        <a:p>
          <a:pPr algn="l"/>
          <a:r>
            <a:rPr lang="en-US" sz="1100" b="1" i="0" baseline="0">
              <a:solidFill>
                <a:sysClr val="windowText" lastClr="000000"/>
              </a:solidFill>
            </a:rPr>
            <a:t>                </a:t>
          </a:r>
          <a:r>
            <a:rPr lang="en-US" sz="1200" b="1" i="0" baseline="0">
              <a:solidFill>
                <a:srgbClr val="C00000"/>
              </a:solidFill>
            </a:rPr>
            <a:t>de</a:t>
          </a:r>
          <a:r>
            <a:rPr lang="en-US" sz="1400" b="1" i="0" baseline="0">
              <a:solidFill>
                <a:srgbClr val="C00000"/>
              </a:solidFill>
            </a:rPr>
            <a:t> </a:t>
          </a:r>
        </a:p>
        <a:p>
          <a:pPr algn="l"/>
          <a:r>
            <a:rPr lang="en-US" sz="1400" b="1" i="0" baseline="0">
              <a:solidFill>
                <a:srgbClr val="C00000"/>
              </a:solidFill>
            </a:rPr>
            <a:t>        Marcell</a:t>
          </a:r>
          <a:endParaRPr lang="en-US" sz="1100" b="1" i="0">
            <a:solidFill>
              <a:srgbClr val="C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566184</xdr:colOff>
      <xdr:row>1</xdr:row>
      <xdr:rowOff>161445</xdr:rowOff>
    </xdr:from>
    <xdr:to>
      <xdr:col>7</xdr:col>
      <xdr:colOff>935576</xdr:colOff>
      <xdr:row>2</xdr:row>
      <xdr:rowOff>522597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29" y="360805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ot of stew with fresh vegetables and meat.  To change this picture, right-click picture and then click Change Picture." title="Februar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mushrooms.  To change this picture, right-click picture and then click Change Picture." title="Februar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161446</xdr:rowOff>
    </xdr:from>
    <xdr:to>
      <xdr:col>7</xdr:col>
      <xdr:colOff>935582</xdr:colOff>
      <xdr:row>2</xdr:row>
      <xdr:rowOff>522598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60806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Fresh garden salad topped with sliced radishes and nuts.  To change this picture, right-click picture and then click Change Picture." title="March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Platter of fresh radishes.  To change this picture, right-click picture and then click Change Picture." title="March image 2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562110</xdr:colOff>
      <xdr:row>1</xdr:row>
      <xdr:rowOff>157161</xdr:rowOff>
    </xdr:from>
    <xdr:to>
      <xdr:col>7</xdr:col>
      <xdr:colOff>931502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475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Stack of asparagus quiche cut into wedges.  To change this picture, right-click picture and then click Change Picture." title="April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asparagus stems.  To change this picture, right-click picture and then click Change Picture." title="April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562110</xdr:colOff>
      <xdr:row>1</xdr:row>
      <xdr:rowOff>157161</xdr:rowOff>
    </xdr:from>
    <xdr:to>
      <xdr:col>7</xdr:col>
      <xdr:colOff>931502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475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Bowl of fruit cocktail. To change this picture, right-click picture and then click Change Picture." title="Ma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grapefruit wedges.  To change this picture, right-click picture and then click Change Picture." title="Ma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Fresh garden salad with field greens. To change this picture, right-click picture and then click Change Picture." title="June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Fresh vine ripened tomatoes. To change this picture, right-click picture and then click Change Picture." title="June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Watermelon shaved ice topped with a lime wedge and parsley. To change this picture, right-click picture and then click Change Picture." title="July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382222</xdr:rowOff>
    </xdr:from>
    <xdr:to>
      <xdr:col>9</xdr:col>
      <xdr:colOff>1035035</xdr:colOff>
      <xdr:row>11</xdr:row>
      <xdr:rowOff>598437</xdr:rowOff>
    </xdr:to>
    <xdr:pic>
      <xdr:nvPicPr>
        <xdr:cNvPr id="6" name="Picture 5" descr="Picnic table with a row of freshly cut watermelon wedges. To change this picture, right-click picture and then click Change Picture." title="July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106815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Grilled salmon and fresh vegetables on an oval plate. " title="August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partially snapped green beans. To change this picture, right-click picture and then click Change Picture." title="August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late of cooked apple slices in a spiral pattern. To change this picture, right-click picture and then click Change Picture." title="Septem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apples. To change this picture, right-click picture and then click Change Picture." title="Sept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Caramelized sea scallops on a bed of wilted rainbow chard. To change this picture, right-click picture and then click Change Picture." title="Octo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owl of fresh rainbow chard. To change this picture, right-click picture and then click Change Picture." title="Octo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Two bowls of carrot soup garnished with a swirl of yogurt and parsley flakes. To change this picture, right-click picture and then click Change Picture." title="November 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461619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Bunch of fresh carrots. To change this picture, right-click picture and then click Change Picture." title="Nov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090503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566190</xdr:colOff>
      <xdr:row>1</xdr:row>
      <xdr:rowOff>157161</xdr:rowOff>
    </xdr:from>
    <xdr:to>
      <xdr:col>7</xdr:col>
      <xdr:colOff>935582</xdr:colOff>
      <xdr:row>2</xdr:row>
      <xdr:rowOff>518313</xdr:rowOff>
    </xdr:to>
    <xdr:pic>
      <xdr:nvPicPr>
        <xdr:cNvPr id="3" name="Picture 2" descr="Company logo placeholder. To change this picture, right-click picture and then click Change Picture." title="Company logo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8835" y="356521"/>
          <a:ext cx="1554480" cy="69342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2</xdr:row>
      <xdr:rowOff>403184</xdr:rowOff>
    </xdr:from>
    <xdr:to>
      <xdr:col>9</xdr:col>
      <xdr:colOff>1035035</xdr:colOff>
      <xdr:row>7</xdr:row>
      <xdr:rowOff>220679</xdr:rowOff>
    </xdr:to>
    <xdr:pic>
      <xdr:nvPicPr>
        <xdr:cNvPr id="2" name="Picture 1" descr="Platter of brownie parfaits topped with crumbled brownie. To change this picture, right-click picture and then click Change Picture." title="December imag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934812"/>
          <a:ext cx="1883664" cy="2010460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497240</xdr:colOff>
      <xdr:row>2</xdr:row>
      <xdr:rowOff>38100</xdr:rowOff>
    </xdr:from>
    <xdr:to>
      <xdr:col>9</xdr:col>
      <xdr:colOff>874253</xdr:colOff>
      <xdr:row>2</xdr:row>
      <xdr:rowOff>182880</xdr:rowOff>
    </xdr:to>
    <xdr:pic>
      <xdr:nvPicPr>
        <xdr:cNvPr id="4" name="Picture 3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569728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497240</xdr:colOff>
      <xdr:row>18</xdr:row>
      <xdr:rowOff>40979</xdr:rowOff>
    </xdr:from>
    <xdr:to>
      <xdr:col>9</xdr:col>
      <xdr:colOff>874253</xdr:colOff>
      <xdr:row>18</xdr:row>
      <xdr:rowOff>185759</xdr:rowOff>
    </xdr:to>
    <xdr:pic>
      <xdr:nvPicPr>
        <xdr:cNvPr id="5" name="Picture 4" title="Flourish 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0060" y="7528072"/>
          <a:ext cx="1562100" cy="144780"/>
        </a:xfrm>
        <a:prstGeom prst="rect">
          <a:avLst/>
        </a:prstGeom>
      </xdr:spPr>
    </xdr:pic>
    <xdr:clientData/>
  </xdr:twoCellAnchor>
  <xdr:twoCellAnchor>
    <xdr:from>
      <xdr:col>8</xdr:col>
      <xdr:colOff>336458</xdr:colOff>
      <xdr:row>7</xdr:row>
      <xdr:rowOff>349805</xdr:rowOff>
    </xdr:from>
    <xdr:to>
      <xdr:col>9</xdr:col>
      <xdr:colOff>1035035</xdr:colOff>
      <xdr:row>11</xdr:row>
      <xdr:rowOff>566020</xdr:rowOff>
    </xdr:to>
    <xdr:pic>
      <xdr:nvPicPr>
        <xdr:cNvPr id="6" name="Picture 5" descr="Stack of fresh baked brownies. To change this picture, right-click picture and then click Change Picture." title="December image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278" y="3074398"/>
          <a:ext cx="1883664" cy="2010459"/>
        </a:xfrm>
        <a:prstGeom prst="rect">
          <a:avLst/>
        </a:prstGeom>
        <a:solidFill>
          <a:srgbClr val="FFFFFF">
            <a:shade val="85000"/>
          </a:srgbClr>
        </a:solidFill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</xdr:pic>
    <xdr:clientData/>
  </xdr:twoCellAnchor>
  <xdr:twoCellAnchor>
    <xdr:from>
      <xdr:col>8</xdr:col>
      <xdr:colOff>309026</xdr:colOff>
      <xdr:row>11</xdr:row>
      <xdr:rowOff>695146</xdr:rowOff>
    </xdr:from>
    <xdr:to>
      <xdr:col>9</xdr:col>
      <xdr:colOff>1062467</xdr:colOff>
      <xdr:row>17</xdr:row>
      <xdr:rowOff>61056</xdr:rowOff>
    </xdr:to>
    <xdr:sp macro="" textlink="">
      <xdr:nvSpPr>
        <xdr:cNvPr id="7" name="TextBox 6"/>
        <xdr:cNvSpPr txBox="1"/>
      </xdr:nvSpPr>
      <xdr:spPr>
        <a:xfrm>
          <a:off x="8781846" y="5213983"/>
          <a:ext cx="1938528" cy="2156957"/>
        </a:xfrm>
        <a:prstGeom prst="rect">
          <a:avLst/>
        </a:prstGeom>
        <a:noFill/>
        <a:ln w="38100" cap="sq">
          <a:solidFill>
            <a:schemeClr val="accent5">
              <a:lumMod val="20000"/>
              <a:lumOff val="80000"/>
            </a:schemeClr>
          </a:solidFill>
          <a:miter lim="800000"/>
        </a:ln>
        <a:effectLst/>
        <a:scene3d>
          <a:camera prst="orthographicFront"/>
          <a:lightRig rig="twoPt" dir="t">
            <a:rot lat="0" lon="0" rev="7200000"/>
          </a:lightRig>
        </a:scene3d>
        <a:sp3d>
          <a:contourClr>
            <a:srgbClr val="FFFFFF"/>
          </a:contourClr>
        </a:sp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rIns="182880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Your address here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City, State Zip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srgbClr val="A19574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PHONE: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A19574"/>
              </a:solidFill>
              <a:effectLst/>
              <a:uLnTx/>
              <a:uFillTx/>
              <a:latin typeface="+mn-lt"/>
              <a:ea typeface="+mn-ea"/>
              <a:cs typeface="+mn-cs"/>
            </a:rPr>
            <a:t>FAX: 555.555.5555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2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info@example.com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rgbClr val="C17529"/>
              </a:solidFill>
              <a:effectLst/>
              <a:uLnTx/>
              <a:uFillTx/>
              <a:latin typeface="+mn-lt"/>
              <a:ea typeface="+mn-ea"/>
              <a:cs typeface="+mn-cs"/>
            </a:rPr>
            <a:t>www.example.com</a:t>
          </a:r>
        </a:p>
        <a:p>
          <a:endParaRPr lang="en-US" sz="1100"/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rek">
  <a:themeElements>
    <a:clrScheme name="Trek">
      <a:dk1>
        <a:sysClr val="windowText" lastClr="000000"/>
      </a:dk1>
      <a:lt1>
        <a:sysClr val="window" lastClr="FFFFFF"/>
      </a:lt1>
      <a:dk2>
        <a:srgbClr val="4E3B30"/>
      </a:dk2>
      <a:lt2>
        <a:srgbClr val="FBEEC9"/>
      </a:lt2>
      <a:accent1>
        <a:srgbClr val="F0A22E"/>
      </a:accent1>
      <a:accent2>
        <a:srgbClr val="A5644E"/>
      </a:accent2>
      <a:accent3>
        <a:srgbClr val="B58B80"/>
      </a:accent3>
      <a:accent4>
        <a:srgbClr val="C3986D"/>
      </a:accent4>
      <a:accent5>
        <a:srgbClr val="A19574"/>
      </a:accent5>
      <a:accent6>
        <a:srgbClr val="C17529"/>
      </a:accent6>
      <a:hlink>
        <a:srgbClr val="AD1F1F"/>
      </a:hlink>
      <a:folHlink>
        <a:srgbClr val="FFC42F"/>
      </a:folHlink>
    </a:clrScheme>
    <a:fontScheme name="Custom 1">
      <a:majorFont>
        <a:latin typeface="Georgia"/>
        <a:ea typeface=""/>
        <a:cs typeface=""/>
      </a:majorFont>
      <a:minorFont>
        <a:latin typeface="Cambria"/>
        <a:ea typeface=""/>
        <a:cs typeface=""/>
      </a:minorFont>
    </a:fontScheme>
    <a:fmtScheme name="Trek">
      <a:fillStyleLst>
        <a:solidFill>
          <a:schemeClr val="phClr"/>
        </a:solidFill>
        <a:gradFill rotWithShape="1">
          <a:gsLst>
            <a:gs pos="0">
              <a:schemeClr val="phClr">
                <a:tint val="30000"/>
                <a:satMod val="250000"/>
              </a:schemeClr>
            </a:gs>
            <a:gs pos="72000">
              <a:schemeClr val="phClr">
                <a:tint val="75000"/>
                <a:satMod val="210000"/>
              </a:schemeClr>
            </a:gs>
            <a:gs pos="100000">
              <a:schemeClr val="phClr">
                <a:tint val="85000"/>
                <a:satMod val="210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75000"/>
                <a:shade val="85000"/>
                <a:satMod val="230000"/>
              </a:schemeClr>
            </a:gs>
            <a:gs pos="25000">
              <a:schemeClr val="phClr">
                <a:tint val="90000"/>
                <a:shade val="70000"/>
                <a:satMod val="220000"/>
              </a:schemeClr>
            </a:gs>
            <a:gs pos="50000">
              <a:schemeClr val="phClr">
                <a:tint val="90000"/>
                <a:shade val="58000"/>
                <a:satMod val="225000"/>
              </a:schemeClr>
            </a:gs>
            <a:gs pos="65000">
              <a:schemeClr val="phClr">
                <a:tint val="90000"/>
                <a:shade val="58000"/>
                <a:satMod val="225000"/>
              </a:schemeClr>
            </a:gs>
            <a:gs pos="80000">
              <a:schemeClr val="phClr">
                <a:tint val="90000"/>
                <a:shade val="69000"/>
                <a:satMod val="220000"/>
              </a:schemeClr>
            </a:gs>
            <a:gs pos="100000">
              <a:schemeClr val="phClr">
                <a:tint val="77000"/>
                <a:shade val="80000"/>
                <a:satMod val="230000"/>
              </a:schemeClr>
            </a:gs>
          </a:gsLst>
          <a:lin ang="5400000" scaled="1"/>
        </a:gradFill>
      </a:fillStyleLst>
      <a:lnStyleLst>
        <a:ln w="1000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</a:effectStyle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0"/>
            </a:lightRig>
          </a:scene3d>
          <a:sp3d prstMaterial="metal">
            <a:bevelT w="10000" h="10000"/>
          </a:sp3d>
        </a:effectStyle>
        <a:effectStyle>
          <a:effectLst>
            <a:outerShdw blurRad="76200" dist="50800" dir="5400000" rotWithShape="0">
              <a:srgbClr val="4E3B30">
                <a:alpha val="60000"/>
              </a:srgbClr>
            </a:outerShdw>
          </a:effectLst>
          <a:scene3d>
            <a:camera prst="obliqueTopLeft" fov="600000">
              <a:rot lat="0" lon="0" rev="0"/>
            </a:camera>
            <a:lightRig rig="balanced" dir="t">
              <a:rot lat="0" lon="0" rev="19200000"/>
            </a:lightRig>
          </a:scene3d>
          <a:sp3d contourW="12700" prstMaterial="matte">
            <a:bevelT w="60000" h="50800"/>
            <a:contourClr>
              <a:schemeClr val="phClr">
                <a:shade val="60000"/>
                <a:satMod val="110000"/>
              </a:schemeClr>
            </a:contourClr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90000"/>
                <a:satMod val="150000"/>
              </a:schemeClr>
              <a:schemeClr val="phClr">
                <a:tint val="88000"/>
                <a:satMod val="105000"/>
              </a:schemeClr>
            </a:duotone>
          </a:blip>
          <a:tile tx="0" ty="0" sx="95000" sy="95000" flip="none" algn="t"/>
        </a:blipFill>
        <a:blipFill>
          <a:blip xmlns:r="http://schemas.openxmlformats.org/officeDocument/2006/relationships" r:embed="rId2">
            <a:duotone>
              <a:schemeClr val="phClr">
                <a:shade val="30000"/>
                <a:satMod val="455000"/>
              </a:schemeClr>
              <a:schemeClr val="phClr">
                <a:tint val="95000"/>
                <a:satMod val="120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tabSelected="1" zoomScale="86" zoomScaleNormal="86" workbookViewId="0">
      <selection activeCell="L13" sqref="L13"/>
    </sheetView>
  </sheetViews>
  <sheetFormatPr defaultColWidth="6.6640625" defaultRowHeight="14.25" x14ac:dyDescent="0.2"/>
  <cols>
    <col min="1" max="1" width="3.109375" style="1" customWidth="1"/>
    <col min="2" max="2" width="4.21875" style="1" customWidth="1"/>
    <col min="3" max="6" width="13.77734375" style="1" customWidth="1"/>
    <col min="7" max="7" width="13.109375" style="1" customWidth="1"/>
    <col min="8" max="8" width="12.44140625" style="1" customWidth="1"/>
    <col min="9" max="9" width="10.88671875" style="1" customWidth="1"/>
    <col min="10" max="10" width="7.21875" style="1" customWidth="1"/>
    <col min="11" max="11" width="2.109375" style="1" customWidth="1"/>
    <col min="12" max="12" width="9.88671875" style="1" customWidth="1"/>
    <col min="13" max="13" width="8.109375" style="1" customWidth="1"/>
    <col min="14" max="14" width="4" style="1" customWidth="1"/>
    <col min="15" max="16384" width="6.6640625" style="1"/>
  </cols>
  <sheetData>
    <row r="1" spans="1:18" ht="15.75" x14ac:dyDescent="0.25">
      <c r="A1"/>
      <c r="L1" s="8" t="s">
        <v>8</v>
      </c>
    </row>
    <row r="2" spans="1:18" ht="26.25" customHeight="1" x14ac:dyDescent="0.25">
      <c r="A2"/>
      <c r="L2" s="9">
        <v>2014</v>
      </c>
    </row>
    <row r="3" spans="1:18" ht="57.75" customHeight="1" x14ac:dyDescent="0.25">
      <c r="A3"/>
      <c r="B3" s="35" t="s">
        <v>11</v>
      </c>
      <c r="C3" s="35"/>
      <c r="D3" s="35"/>
      <c r="E3" s="35"/>
      <c r="F3" s="35"/>
    </row>
    <row r="4" spans="1:18" customFormat="1" ht="20.25" customHeight="1" x14ac:dyDescent="0.25">
      <c r="B4" s="14" t="s">
        <v>10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IF(DAY(JanSun1)=1,"",IF(AND(YEAR(JanSun1+1)=CalendarYear,MONTH(JanSun1+1)=1),JanSun1+1,""))</f>
        <v/>
      </c>
      <c r="C5" s="17" t="str">
        <f>IF(DAY(JanSun1)=1,"",IF(AND(YEAR(JanSun1+2)=CalendarYear,MONTH(JanSun1+2)=1),JanSun1+2,""))</f>
        <v/>
      </c>
      <c r="D5" s="17" t="str">
        <f>IF(DAY(JanSun1)=1,"",IF(AND(YEAR(JanSun1+3)=CalendarYear,MONTH(JanSun1+3)=1),JanSun1+3,""))</f>
        <v/>
      </c>
      <c r="E5" s="17">
        <f>IF(DAY(JanSun1)=1,"",IF(AND(YEAR(JanSun1+4)=CalendarYear,MONTH(JanSun1+4)=1),JanSun1+4,""))</f>
        <v>41640</v>
      </c>
      <c r="F5" s="17">
        <f>IF(DAY(JanSun1)=1,"",IF(AND(YEAR(JanSun1+5)=CalendarYear,MONTH(JanSun1+5)=1),JanSun1+5,""))</f>
        <v>41641</v>
      </c>
      <c r="G5" s="17">
        <f>IF(DAY(JanSun1)=1,"",IF(AND(YEAR(JanSun1+6)=CalendarYear,MONTH(JanSun1+6)=1),JanSun1+6,""))</f>
        <v>41642</v>
      </c>
      <c r="H5" s="17">
        <f>IF(DAY(JanSun1)=1,IF(AND(YEAR(JanSun1)=CalendarYear,MONTH(JanSun1)=1),JanSun1,""),IF(AND(YEAR(JanSun1+7)=CalendarYear,MONTH(JanSun1+7)=1),JanSun1+7,""))</f>
        <v>41643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 t="s">
        <v>12</v>
      </c>
      <c r="F6" s="10"/>
      <c r="G6" s="11"/>
      <c r="H6" s="11"/>
      <c r="I6" s="3"/>
    </row>
    <row r="7" spans="1:18" ht="15" customHeight="1" x14ac:dyDescent="0.25">
      <c r="A7"/>
      <c r="B7" s="18">
        <f>IF(DAY(JanSun1)=1,IF(AND(YEAR(JanSun1+1)=CalendarYear,MONTH(JanSun1+1)=1),JanSun1+1,""),IF(AND(YEAR(JanSun1+8)=CalendarYear,MONTH(JanSun1+8)=1),JanSun1+8,""))</f>
        <v>41644</v>
      </c>
      <c r="C7" s="18">
        <f>IF(DAY(JanSun1)=1,IF(AND(YEAR(JanSun1+2)=CalendarYear,MONTH(JanSun1+2)=1),JanSun1+2,""),IF(AND(YEAR(JanSun1+9)=CalendarYear,MONTH(JanSun1+9)=1),JanSun1+9,""))</f>
        <v>41645</v>
      </c>
      <c r="D7" s="18">
        <f>IF(DAY(JanSun1)=1,IF(AND(YEAR(JanSun1+3)=CalendarYear,MONTH(JanSun1+3)=1),JanSun1+3,""),IF(AND(YEAR(JanSun1+10)=CalendarYear,MONTH(JanSun1+10)=1),JanSun1+10,""))</f>
        <v>41646</v>
      </c>
      <c r="E7" s="18">
        <f>IF(DAY(JanSun1)=1,IF(AND(YEAR(JanSun1+4)=CalendarYear,MONTH(JanSun1+4)=1),JanSun1+4,""),IF(AND(YEAR(JanSun1+11)=CalendarYear,MONTH(JanSun1+11)=1),JanSun1+11,""))</f>
        <v>41647</v>
      </c>
      <c r="F7" s="18">
        <f>IF(DAY(JanSun1)=1,IF(AND(YEAR(JanSun1+5)=CalendarYear,MONTH(JanSun1+5)=1),JanSun1+5,""),IF(AND(YEAR(JanSun1+12)=CalendarYear,MONTH(JanSun1+12)=1),JanSun1+12,""))</f>
        <v>41648</v>
      </c>
      <c r="G7" s="18">
        <f>IF(DAY(JanSun1)=1,IF(AND(YEAR(JanSun1+6)=CalendarYear,MONTH(JanSun1+6)=1),JanSun1+6,""),IF(AND(YEAR(JanSun1+13)=CalendarYear,MONTH(JanSun1+13)=1),JanSun1+13,""))</f>
        <v>41649</v>
      </c>
      <c r="H7" s="18">
        <f>IF(DAY(JanSun1)=1,IF(AND(YEAR(JanSun1+7)=CalendarYear,MONTH(JanSun1+7)=1),JanSun1+7,""),IF(AND(YEAR(JanSun1+14)=CalendarYear,MONTH(JanSun1+14)=1),JanSun1+14,""))</f>
        <v>41650</v>
      </c>
      <c r="I7" s="3"/>
    </row>
    <row r="8" spans="1:18" ht="55.5" customHeight="1" x14ac:dyDescent="0.25">
      <c r="A8"/>
      <c r="B8" s="12"/>
      <c r="C8" s="12"/>
      <c r="D8" s="12" t="s">
        <v>26</v>
      </c>
      <c r="E8" s="12" t="s">
        <v>13</v>
      </c>
      <c r="F8" s="22" t="s">
        <v>22</v>
      </c>
      <c r="G8" s="13"/>
      <c r="H8" s="13" t="s">
        <v>15</v>
      </c>
      <c r="I8" s="3"/>
    </row>
    <row r="9" spans="1:18" ht="15" customHeight="1" x14ac:dyDescent="0.25">
      <c r="A9"/>
      <c r="B9" s="20">
        <f>IF(DAY(JanSun1)=1,IF(AND(YEAR(JanSun1+8)=CalendarYear,MONTH(JanSun1+8)=1),JanSun1+8,""),IF(AND(YEAR(JanSun1+15)=CalendarYear,MONTH(JanSun1+15)=1),JanSun1+15,""))</f>
        <v>41651</v>
      </c>
      <c r="C9" s="20">
        <f>IF(DAY(JanSun1)=1,IF(AND(YEAR(JanSun1+9)=CalendarYear,MONTH(JanSun1+9)=1),JanSun1+9,""),IF(AND(YEAR(JanSun1+16)=CalendarYear,MONTH(JanSun1+16)=1),JanSun1+16,""))</f>
        <v>41652</v>
      </c>
      <c r="D9" s="20">
        <f>IF(DAY(JanSun1)=1,IF(AND(YEAR(JanSun1+10)=CalendarYear,MONTH(JanSun1+10)=1),JanSun1+10,""),IF(AND(YEAR(JanSun1+17)=CalendarYear,MONTH(JanSun1+17)=1),JanSun1+17,""))</f>
        <v>41653</v>
      </c>
      <c r="E9" s="20">
        <f>IF(DAY(JanSun1)=1,IF(AND(YEAR(JanSun1+11)=CalendarYear,MONTH(JanSun1+11)=1),JanSun1+11,""),IF(AND(YEAR(JanSun1+18)=CalendarYear,MONTH(JanSun1+18)=1),JanSun1+18,""))</f>
        <v>41654</v>
      </c>
      <c r="F9" s="20">
        <f>IF(DAY(JanSun1)=1,IF(AND(YEAR(JanSun1+12)=CalendarYear,MONTH(JanSun1+12)=1),JanSun1+12,""),IF(AND(YEAR(JanSun1+19)=CalendarYear,MONTH(JanSun1+19)=1),JanSun1+19,""))</f>
        <v>41655</v>
      </c>
      <c r="G9" s="20">
        <f>IF(DAY(JanSun1)=1,IF(AND(YEAR(JanSun1+13)=CalendarYear,MONTH(JanSun1+13)=1),JanSun1+13,""),IF(AND(YEAR(JanSun1+20)=CalendarYear,MONTH(JanSun1+20)=1),JanSun1+20,""))</f>
        <v>41656</v>
      </c>
      <c r="H9" s="20">
        <f>IF(DAY(JanSun1)=1,IF(AND(YEAR(JanSun1+14)=CalendarYear,MONTH(JanSun1+14)=1),JanSun1+14,""),IF(AND(YEAR(JanSun1+21)=CalendarYear,MONTH(JanSun1+21)=1),JanSun1+21,""))</f>
        <v>41657</v>
      </c>
      <c r="I9" s="3"/>
    </row>
    <row r="10" spans="1:18" ht="63" customHeight="1" x14ac:dyDescent="0.25">
      <c r="A10"/>
      <c r="B10" s="12"/>
      <c r="C10" s="12" t="s">
        <v>19</v>
      </c>
      <c r="D10" s="12"/>
      <c r="E10" s="26" t="s">
        <v>28</v>
      </c>
      <c r="F10" s="27" t="s">
        <v>14</v>
      </c>
      <c r="G10" s="13"/>
      <c r="H10" s="13" t="s">
        <v>15</v>
      </c>
      <c r="I10" s="3"/>
    </row>
    <row r="11" spans="1:18" ht="15" customHeight="1" x14ac:dyDescent="0.25">
      <c r="A11"/>
      <c r="B11" s="20">
        <f>IF(DAY(JanSun1)=1,IF(AND(YEAR(JanSun1+15)=CalendarYear,MONTH(JanSun1+15)=1),JanSun1+15,""),IF(AND(YEAR(JanSun1+22)=CalendarYear,MONTH(JanSun1+22)=1),JanSun1+22,""))</f>
        <v>41658</v>
      </c>
      <c r="C11" s="20">
        <f>IF(DAY(JanSun1)=1,IF(AND(YEAR(JanSun1+16)=CalendarYear,MONTH(JanSun1+16)=1),JanSun1+16,""),IF(AND(YEAR(JanSun1+23)=CalendarYear,MONTH(JanSun1+23)=1),JanSun1+23,""))</f>
        <v>41659</v>
      </c>
      <c r="D11" s="20">
        <f>IF(DAY(JanSun1)=1,IF(AND(YEAR(JanSun1+17)=CalendarYear,MONTH(JanSun1+17)=1),JanSun1+17,""),IF(AND(YEAR(JanSun1+24)=CalendarYear,MONTH(JanSun1+24)=1),JanSun1+24,""))</f>
        <v>41660</v>
      </c>
      <c r="E11" s="20">
        <f>IF(DAY(JanSun1)=1,IF(AND(YEAR(JanSun1+18)=CalendarYear,MONTH(JanSun1+18)=1),JanSun1+18,""),IF(AND(YEAR(JanSun1+25)=CalendarYear,MONTH(JanSun1+25)=1),JanSun1+25,""))</f>
        <v>41661</v>
      </c>
      <c r="F11" s="20">
        <f>IF(DAY(JanSun1)=1,IF(AND(YEAR(JanSun1+19)=CalendarYear,MONTH(JanSun1+19)=1),JanSun1+19,""),IF(AND(YEAR(JanSun1+26)=CalendarYear,MONTH(JanSun1+26)=1),JanSun1+26,""))</f>
        <v>41662</v>
      </c>
      <c r="G11" s="20">
        <f>IF(DAY(JanSun1)=1,IF(AND(YEAR(JanSun1+20)=CalendarYear,MONTH(JanSun1+20)=1),JanSun1+20,""),IF(AND(YEAR(JanSun1+27)=CalendarYear,MONTH(JanSun1+27)=1),JanSun1+27,""))</f>
        <v>41663</v>
      </c>
      <c r="H11" s="20">
        <f>IF(DAY(JanSun1)=1,IF(AND(YEAR(JanSun1+21)=CalendarYear,MONTH(JanSun1+21)=1),JanSun1+21,""),IF(AND(YEAR(JanSun1+28)=CalendarYear,MONTH(JanSun1+28)=1),JanSun1+28,""))</f>
        <v>41664</v>
      </c>
      <c r="I11" s="3"/>
    </row>
    <row r="12" spans="1:18" ht="55.5" customHeight="1" x14ac:dyDescent="0.25">
      <c r="A12"/>
      <c r="B12" s="12"/>
      <c r="C12" s="12"/>
      <c r="D12" s="12" t="s">
        <v>17</v>
      </c>
      <c r="E12" s="12" t="s">
        <v>13</v>
      </c>
      <c r="F12" s="12" t="s">
        <v>13</v>
      </c>
      <c r="G12" s="23" t="s">
        <v>25</v>
      </c>
      <c r="H12" s="13" t="s">
        <v>16</v>
      </c>
      <c r="I12" s="3"/>
    </row>
    <row r="13" spans="1:18" ht="15" customHeight="1" x14ac:dyDescent="0.25">
      <c r="A13"/>
      <c r="B13" s="20">
        <f>IF(DAY(JanSun1)=1,IF(AND(YEAR(JanSun1+22)=CalendarYear,MONTH(JanSun1+22)=1),JanSun1+22,""),IF(AND(YEAR(JanSun1+29)=CalendarYear,MONTH(JanSun1+29)=1),JanSun1+29,""))</f>
        <v>41665</v>
      </c>
      <c r="C13" s="20">
        <v>27</v>
      </c>
      <c r="D13" s="20">
        <f>IF(DAY(JanSun1)=1,IF(AND(YEAR(JanSun1+24)=CalendarYear,MONTH(JanSun1+24)=1),JanSun1+24,""),IF(AND(YEAR(JanSun1+31)=CalendarYear,MONTH(JanSun1+31)=1),JanSun1+31,""))</f>
        <v>41667</v>
      </c>
      <c r="E13" s="20" t="s">
        <v>23</v>
      </c>
      <c r="F13" s="20">
        <f>IF(DAY(JanSun1)=1,IF(AND(YEAR(JanSun1+26)=CalendarYear,MONTH(JanSun1+26)=1),JanSun1+26,""),IF(AND(YEAR(JanSun1+33)=CalendarYear,MONTH(JanSun1+33)=1),JanSun1+33,""))</f>
        <v>41669</v>
      </c>
      <c r="G13" s="20">
        <f>IF(DAY(JanSun1)=1,IF(AND(YEAR(JanSun1+27)=CalendarYear,MONTH(JanSun1+27)=1),JanSun1+27,""),IF(AND(YEAR(JanSun1+34)=CalendarYear,MONTH(JanSun1+34)=1),JanSun1+34,""))</f>
        <v>41670</v>
      </c>
      <c r="H13" s="20" t="str">
        <f>IF(DAY(JanSun1)=1,IF(AND(YEAR(JanSun1+28)=CalendarYear,MONTH(JanSun1+28)=1),JanSun1+28,""),IF(AND(YEAR(JanSun1+35)=CalendarYear,MONTH(JanSun1+35)=1),JanSun1+35,""))</f>
        <v/>
      </c>
      <c r="I13" s="3"/>
    </row>
    <row r="14" spans="1:18" ht="56.45" customHeight="1" x14ac:dyDescent="0.25">
      <c r="A14"/>
      <c r="B14" s="12"/>
      <c r="C14" s="22" t="s">
        <v>20</v>
      </c>
      <c r="D14" s="24" t="s">
        <v>18</v>
      </c>
      <c r="E14" s="25" t="s">
        <v>24</v>
      </c>
      <c r="F14" s="22" t="s">
        <v>27</v>
      </c>
      <c r="G14" s="28" t="s">
        <v>29</v>
      </c>
      <c r="H14" s="13"/>
      <c r="I14" s="3"/>
      <c r="L14" s="1" t="s">
        <v>9</v>
      </c>
    </row>
    <row r="15" spans="1:18" ht="15" customHeight="1" x14ac:dyDescent="0.25">
      <c r="A15" t="s">
        <v>9</v>
      </c>
      <c r="B15" s="20" t="str">
        <f>IF(DAY(JanSun1)=1,IF(AND(YEAR(JanSun1+29)=CalendarYear,MONTH(JanSun1+29)=1),JanSun1+29,""),IF(AND(YEAR(JanSun1+36)=CalendarYear,MONTH(JanSun1+36)=1),JanSun1+36,""))</f>
        <v/>
      </c>
      <c r="C15" s="21" t="str">
        <f>IF(DAY(JanSun1)=1,IF(AND(YEAR(JanSun1+30)=CalendarYear,MONTH(JanSun1+30)=1),JanSun1+30,""),IF(AND(YEAR(JanSun1+37)=CalendarYear,MONTH(JanSun1+37)=1),JanSun1+37,""))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29" t="s">
        <v>21</v>
      </c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D16:H16"/>
    <mergeCell ref="D15:H15"/>
    <mergeCell ref="B3:F3"/>
  </mergeCells>
  <printOptions horizontalCentered="1" verticalCentered="1"/>
  <pageMargins left="0.2" right="0.2" top="0.25" bottom="0.25" header="0" footer="0"/>
  <pageSetup scale="97" orientation="landscape" r:id="rId1"/>
  <headerFooter scaleWithDoc="0" alignWithMargins="0"/>
  <customProperties>
    <customPr name="SheetChange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5" name="Spinner 2">
              <controlPr defaultSize="0" autoPict="0" altText="Spinner control. Use spinner to change calendar year or type desired year in cell L2">
                <anchor moveWithCells="1">
                  <from>
                    <xdr:col>11</xdr:col>
                    <xdr:colOff>819150</xdr:colOff>
                    <xdr:row>1</xdr:row>
                    <xdr:rowOff>47625</xdr:rowOff>
                  </from>
                  <to>
                    <xdr:col>12</xdr:col>
                    <xdr:colOff>114300</xdr:colOff>
                    <xdr:row>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UPPER(TEXT(DATE(CalendarYear,2,1),"mmmm yyyy"))</f>
        <v>FEBRUARY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IF(DAY(FebSun1)=1,"",IF(AND(YEAR(FebSun1+1)=CalendarYear,MONTH(FebSun1+1)=2),FebSun1+1,""))</f>
        <v/>
      </c>
      <c r="C5" s="17" t="str">
        <f>IF(DAY(FebSun1)=1,"",IF(AND(YEAR(FebSun1+2)=CalendarYear,MONTH(FebSun1+2)=2),FebSun1+2,""))</f>
        <v/>
      </c>
      <c r="D5" s="17" t="str">
        <f>IF(DAY(FebSun1)=1,"",IF(AND(YEAR(FebSun1+3)=CalendarYear,MONTH(FebSun1+3)=2),FebSun1+3,""))</f>
        <v/>
      </c>
      <c r="E5" s="17" t="str">
        <f>IF(DAY(FebSun1)=1,"",IF(AND(YEAR(FebSun1+4)=CalendarYear,MONTH(FebSun1+4)=2),FebSun1+4,""))</f>
        <v/>
      </c>
      <c r="F5" s="17" t="str">
        <f>IF(DAY(FebSun1)=1,"",IF(AND(YEAR(FebSun1+5)=CalendarYear,MONTH(FebSun1+5)=2),FebSun1+5,""))</f>
        <v/>
      </c>
      <c r="G5" s="17" t="str">
        <f>IF(DAY(FebSun1)=1,"",IF(AND(YEAR(FebSun1+6)=CalendarYear,MONTH(FebSun1+6)=2),FebSun1+6,""))</f>
        <v/>
      </c>
      <c r="H5" s="17">
        <f>IF(DAY(FebSun1)=1,IF(AND(YEAR(FebSun1)=CalendarYear,MONTH(FebSun1)=2),FebSun1,""),IF(AND(YEAR(FebSun1+7)=CalendarYear,MONTH(FebSun1+7)=2),FebSun1+7,""))</f>
        <v>41671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IF(DAY(FebSun1)=1,IF(AND(YEAR(FebSun1+1)=CalendarYear,MONTH(FebSun1+1)=2),FebSun1+1,""),IF(AND(YEAR(FebSun1+8)=CalendarYear,MONTH(FebSun1+8)=2),FebSun1+8,""))</f>
        <v>41672</v>
      </c>
      <c r="C7" s="18">
        <f>IF(DAY(FebSun1)=1,IF(AND(YEAR(FebSun1+2)=CalendarYear,MONTH(FebSun1+2)=2),FebSun1+2,""),IF(AND(YEAR(FebSun1+9)=CalendarYear,MONTH(FebSun1+9)=2),FebSun1+9,""))</f>
        <v>41673</v>
      </c>
      <c r="D7" s="18">
        <f>IF(DAY(FebSun1)=1,IF(AND(YEAR(FebSun1+3)=CalendarYear,MONTH(FebSun1+3)=2),FebSun1+3,""),IF(AND(YEAR(FebSun1+10)=CalendarYear,MONTH(FebSun1+10)=2),FebSun1+10,""))</f>
        <v>41674</v>
      </c>
      <c r="E7" s="18">
        <f>IF(DAY(FebSun1)=1,IF(AND(YEAR(FebSun1+4)=CalendarYear,MONTH(FebSun1+4)=2),FebSun1+4,""),IF(AND(YEAR(FebSun1+11)=CalendarYear,MONTH(FebSun1+11)=2),FebSun1+11,""))</f>
        <v>41675</v>
      </c>
      <c r="F7" s="18">
        <f>IF(DAY(FebSun1)=1,IF(AND(YEAR(FebSun1+5)=CalendarYear,MONTH(FebSun1+5)=2),FebSun1+5,""),IF(AND(YEAR(FebSun1+12)=CalendarYear,MONTH(FebSun1+12)=2),FebSun1+12,""))</f>
        <v>41676</v>
      </c>
      <c r="G7" s="18">
        <f>IF(DAY(FebSun1)=1,IF(AND(YEAR(FebSun1+6)=CalendarYear,MONTH(FebSun1+6)=2),FebSun1+6,""),IF(AND(YEAR(FebSun1+13)=CalendarYear,MONTH(FebSun1+13)=2),FebSun1+13,""))</f>
        <v>41677</v>
      </c>
      <c r="H7" s="18">
        <f>IF(DAY(FebSun1)=1,IF(AND(YEAR(FebSun1+7)=CalendarYear,MONTH(FebSun1+7)=2),FebSun1+7,""),IF(AND(YEAR(FebSun1+14)=CalendarYear,MONTH(FebSun1+14)=2),FebSun1+14,""))</f>
        <v>41678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IF(DAY(FebSun1)=1,IF(AND(YEAR(FebSun1+8)=CalendarYear,MONTH(FebSun1+8)=2),FebSun1+8,""),IF(AND(YEAR(FebSun1+15)=CalendarYear,MONTH(FebSun1+15)=2),FebSun1+15,""))</f>
        <v>41679</v>
      </c>
      <c r="C9" s="19">
        <f>IF(DAY(FebSun1)=1,IF(AND(YEAR(FebSun1+9)=CalendarYear,MONTH(FebSun1+9)=2),FebSun1+9,""),IF(AND(YEAR(FebSun1+16)=CalendarYear,MONTH(FebSun1+16)=2),FebSun1+16,""))</f>
        <v>41680</v>
      </c>
      <c r="D9" s="19">
        <f>IF(DAY(FebSun1)=1,IF(AND(YEAR(FebSun1+10)=CalendarYear,MONTH(FebSun1+10)=2),FebSun1+10,""),IF(AND(YEAR(FebSun1+17)=CalendarYear,MONTH(FebSun1+17)=2),FebSun1+17,""))</f>
        <v>41681</v>
      </c>
      <c r="E9" s="19">
        <f>IF(DAY(FebSun1)=1,IF(AND(YEAR(FebSun1+11)=CalendarYear,MONTH(FebSun1+11)=2),FebSun1+11,""),IF(AND(YEAR(FebSun1+18)=CalendarYear,MONTH(FebSun1+18)=2),FebSun1+18,""))</f>
        <v>41682</v>
      </c>
      <c r="F9" s="19">
        <f>IF(DAY(FebSun1)=1,IF(AND(YEAR(FebSun1+12)=CalendarYear,MONTH(FebSun1+12)=2),FebSun1+12,""),IF(AND(YEAR(FebSun1+19)=CalendarYear,MONTH(FebSun1+19)=2),FebSun1+19,""))</f>
        <v>41683</v>
      </c>
      <c r="G9" s="19">
        <f>IF(DAY(FebSun1)=1,IF(AND(YEAR(FebSun1+13)=CalendarYear,MONTH(FebSun1+13)=2),FebSun1+13,""),IF(AND(YEAR(FebSun1+20)=CalendarYear,MONTH(FebSun1+20)=2),FebSun1+20,""))</f>
        <v>41684</v>
      </c>
      <c r="H9" s="19">
        <f>IF(DAY(FebSun1)=1,IF(AND(YEAR(FebSun1+14)=CalendarYear,MONTH(FebSun1+14)=2),FebSun1+14,""),IF(AND(YEAR(FebSun1+21)=CalendarYear,MONTH(FebSun1+21)=2),FebSun1+21,""))</f>
        <v>41685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IF(DAY(FebSun1)=1,IF(AND(YEAR(FebSun1+15)=CalendarYear,MONTH(FebSun1+15)=2),FebSun1+15,""),IF(AND(YEAR(FebSun1+22)=CalendarYear,MONTH(FebSun1+22)=2),FebSun1+22,""))</f>
        <v>41686</v>
      </c>
      <c r="C11" s="20">
        <f>IF(DAY(FebSun1)=1,IF(AND(YEAR(FebSun1+16)=CalendarYear,MONTH(FebSun1+16)=2),FebSun1+16,""),IF(AND(YEAR(FebSun1+23)=CalendarYear,MONTH(FebSun1+23)=2),FebSun1+23,""))</f>
        <v>41687</v>
      </c>
      <c r="D11" s="20">
        <f>IF(DAY(FebSun1)=1,IF(AND(YEAR(FebSun1+17)=CalendarYear,MONTH(FebSun1+17)=2),FebSun1+17,""),IF(AND(YEAR(FebSun1+24)=CalendarYear,MONTH(FebSun1+24)=2),FebSun1+24,""))</f>
        <v>41688</v>
      </c>
      <c r="E11" s="20">
        <f>IF(DAY(FebSun1)=1,IF(AND(YEAR(FebSun1+18)=CalendarYear,MONTH(FebSun1+18)=2),FebSun1+18,""),IF(AND(YEAR(FebSun1+25)=CalendarYear,MONTH(FebSun1+25)=2),FebSun1+25,""))</f>
        <v>41689</v>
      </c>
      <c r="F11" s="20">
        <f>IF(DAY(FebSun1)=1,IF(AND(YEAR(FebSun1+19)=CalendarYear,MONTH(FebSun1+19)=2),FebSun1+19,""),IF(AND(YEAR(FebSun1+26)=CalendarYear,MONTH(FebSun1+26)=2),FebSun1+26,""))</f>
        <v>41690</v>
      </c>
      <c r="G11" s="20">
        <f>IF(DAY(FebSun1)=1,IF(AND(YEAR(FebSun1+20)=CalendarYear,MONTH(FebSun1+20)=2),FebSun1+20,""),IF(AND(YEAR(FebSun1+27)=CalendarYear,MONTH(FebSun1+27)=2),FebSun1+27,""))</f>
        <v>41691</v>
      </c>
      <c r="H11" s="20">
        <f>IF(DAY(FebSun1)=1,IF(AND(YEAR(FebSun1+21)=CalendarYear,MONTH(FebSun1+21)=2),FebSun1+21,""),IF(AND(YEAR(FebSun1+28)=CalendarYear,MONTH(FebSun1+28)=2),FebSun1+28,""))</f>
        <v>41692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IF(DAY(FebSun1)=1,IF(AND(YEAR(FebSun1+22)=CalendarYear,MONTH(FebSun1+22)=2),FebSun1+22,""),IF(AND(YEAR(FebSun1+29)=CalendarYear,MONTH(FebSun1+29)=2),FebSun1+29,""))</f>
        <v>41693</v>
      </c>
      <c r="C13" s="19">
        <f>IF(DAY(FebSun1)=1,IF(AND(YEAR(FebSun1+23)=CalendarYear,MONTH(FebSun1+23)=2),FebSun1+23,""),IF(AND(YEAR(FebSun1+30)=CalendarYear,MONTH(FebSun1+30)=2),FebSun1+30,""))</f>
        <v>41694</v>
      </c>
      <c r="D13" s="19">
        <f>IF(DAY(FebSun1)=1,IF(AND(YEAR(FebSun1+24)=CalendarYear,MONTH(FebSun1+24)=2),FebSun1+24,""),IF(AND(YEAR(FebSun1+31)=CalendarYear,MONTH(FebSun1+31)=2),FebSun1+31,""))</f>
        <v>41695</v>
      </c>
      <c r="E13" s="19">
        <f>IF(DAY(FebSun1)=1,IF(AND(YEAR(FebSun1+25)=CalendarYear,MONTH(FebSun1+25)=2),FebSun1+25,""),IF(AND(YEAR(FebSun1+32)=CalendarYear,MONTH(FebSun1+32)=2),FebSun1+32,""))</f>
        <v>41696</v>
      </c>
      <c r="F13" s="19">
        <f>IF(DAY(FebSun1)=1,IF(AND(YEAR(FebSun1+26)=CalendarYear,MONTH(FebSun1+26)=2),FebSun1+26,""),IF(AND(YEAR(FebSun1+33)=CalendarYear,MONTH(FebSun1+33)=2),FebSun1+33,""))</f>
        <v>41697</v>
      </c>
      <c r="G13" s="19">
        <f>IF(DAY(FebSun1)=1,IF(AND(YEAR(FebSun1+27)=CalendarYear,MONTH(FebSun1+27)=2),FebSun1+27,""),IF(AND(YEAR(FebSun1+34)=CalendarYear,MONTH(FebSun1+34)=2),FebSun1+34,""))</f>
        <v>41698</v>
      </c>
      <c r="H13" s="19" t="str">
        <f>IF(DAY(FebSun1)=1,IF(AND(YEAR(FebSun1+28)=CalendarYear,MONTH(FebSun1+28)=2),FebSun1+28,""),IF(AND(YEAR(FebSun1+35)=CalendarYear,MONTH(FebSun1+35)=2),FebSun1+35,""))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IF(DAY(FebSun1)=1,IF(AND(YEAR(FebSun1+29)=CalendarYear,MONTH(FebSun1+29)=2),FebSun1+29,""),IF(AND(YEAR(FebSun1+36)=CalendarYear,MONTH(FebSun1+36)=2),FebSun1+36,""))</f>
        <v/>
      </c>
      <c r="C15" s="21" t="str">
        <f>IF(DAY(FebSun1)=1,IF(AND(YEAR(FebSun1+30)=CalendarYear,MONTH(FebSun1+30)=2),FebSun1+30,""),IF(AND(YEAR(FebSun1+37)=CalendarYear,MONTH(FebSun1+37)=2),FebSun1+37,""))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UPPER(TEXT(DATE(CalendarYear,3,1),"mmmm yyyy"))</f>
        <v>MARCH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IF(DAY(MarSun1)=1,"",IF(AND(YEAR(MarSun1+1)=CalendarYear,MONTH(MarSun1+1)=3),MarSun1+1,""))</f>
        <v/>
      </c>
      <c r="C5" s="17" t="str">
        <f>IF(DAY(MarSun1)=1,"",IF(AND(YEAR(MarSun1+2)=CalendarYear,MONTH(MarSun1+2)=3),MarSun1+2,""))</f>
        <v/>
      </c>
      <c r="D5" s="17" t="str">
        <f>IF(DAY(MarSun1)=1,"",IF(AND(YEAR(MarSun1+3)=CalendarYear,MONTH(MarSun1+3)=3),MarSun1+3,""))</f>
        <v/>
      </c>
      <c r="E5" s="17" t="str">
        <f>IF(DAY(MarSun1)=1,"",IF(AND(YEAR(MarSun1+4)=CalendarYear,MONTH(MarSun1+4)=3),MarSun1+4,""))</f>
        <v/>
      </c>
      <c r="F5" s="17" t="str">
        <f>IF(DAY(MarSun1)=1,"",IF(AND(YEAR(MarSun1+5)=CalendarYear,MONTH(MarSun1+5)=3),MarSun1+5,""))</f>
        <v/>
      </c>
      <c r="G5" s="17" t="str">
        <f>IF(DAY(MarSun1)=1,"",IF(AND(YEAR(MarSun1+6)=CalendarYear,MONTH(MarSun1+6)=3),MarSun1+6,""))</f>
        <v/>
      </c>
      <c r="H5" s="17">
        <f>IF(DAY(MarSun1)=1,IF(AND(YEAR(MarSun1)=CalendarYear,MONTH(MarSun1)=3),MarSun1,""),IF(AND(YEAR(MarSun1+7)=CalendarYear,MONTH(MarSun1+7)=3),MarSun1+7,""))</f>
        <v>41699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IF(DAY(MarSun1)=1,IF(AND(YEAR(MarSun1+1)=CalendarYear,MONTH(MarSun1+1)=3),MarSun1+1,""),IF(AND(YEAR(MarSun1+8)=CalendarYear,MONTH(MarSun1+8)=3),MarSun1+8,""))</f>
        <v>41700</v>
      </c>
      <c r="C7" s="18">
        <f>IF(DAY(MarSun1)=1,IF(AND(YEAR(MarSun1+2)=CalendarYear,MONTH(MarSun1+2)=3),MarSun1+2,""),IF(AND(YEAR(MarSun1+9)=CalendarYear,MONTH(MarSun1+9)=3),MarSun1+9,""))</f>
        <v>41701</v>
      </c>
      <c r="D7" s="18">
        <f>IF(DAY(MarSun1)=1,IF(AND(YEAR(MarSun1+3)=CalendarYear,MONTH(MarSun1+3)=3),MarSun1+3,""),IF(AND(YEAR(MarSun1+10)=CalendarYear,MONTH(MarSun1+10)=3),MarSun1+10,""))</f>
        <v>41702</v>
      </c>
      <c r="E7" s="18">
        <f>IF(DAY(MarSun1)=1,IF(AND(YEAR(MarSun1+4)=CalendarYear,MONTH(MarSun1+4)=3),MarSun1+4,""),IF(AND(YEAR(MarSun1+11)=CalendarYear,MONTH(MarSun1+11)=3),MarSun1+11,""))</f>
        <v>41703</v>
      </c>
      <c r="F7" s="18">
        <f>IF(DAY(MarSun1)=1,IF(AND(YEAR(MarSun1+5)=CalendarYear,MONTH(MarSun1+5)=3),MarSun1+5,""),IF(AND(YEAR(MarSun1+12)=CalendarYear,MONTH(MarSun1+12)=3),MarSun1+12,""))</f>
        <v>41704</v>
      </c>
      <c r="G7" s="18">
        <f>IF(DAY(MarSun1)=1,IF(AND(YEAR(MarSun1+6)=CalendarYear,MONTH(MarSun1+6)=3),MarSun1+6,""),IF(AND(YEAR(MarSun1+13)=CalendarYear,MONTH(MarSun1+13)=3),MarSun1+13,""))</f>
        <v>41705</v>
      </c>
      <c r="H7" s="18">
        <f>IF(DAY(MarSun1)=1,IF(AND(YEAR(MarSun1+7)=CalendarYear,MONTH(MarSun1+7)=3),MarSun1+7,""),IF(AND(YEAR(MarSun1+14)=CalendarYear,MONTH(MarSun1+14)=3),MarSun1+14,""))</f>
        <v>41706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IF(DAY(MarSun1)=1,IF(AND(YEAR(MarSun1+8)=CalendarYear,MONTH(MarSun1+8)=3),MarSun1+8,""),IF(AND(YEAR(MarSun1+15)=CalendarYear,MONTH(MarSun1+15)=3),MarSun1+15,""))</f>
        <v>41707</v>
      </c>
      <c r="C9" s="19">
        <f>IF(DAY(MarSun1)=1,IF(AND(YEAR(MarSun1+9)=CalendarYear,MONTH(MarSun1+9)=3),MarSun1+9,""),IF(AND(YEAR(MarSun1+16)=CalendarYear,MONTH(MarSun1+16)=3),MarSun1+16,""))</f>
        <v>41708</v>
      </c>
      <c r="D9" s="19">
        <f>IF(DAY(MarSun1)=1,IF(AND(YEAR(MarSun1+10)=CalendarYear,MONTH(MarSun1+10)=3),MarSun1+10,""),IF(AND(YEAR(MarSun1+17)=CalendarYear,MONTH(MarSun1+17)=3),MarSun1+17,""))</f>
        <v>41709</v>
      </c>
      <c r="E9" s="19">
        <f>IF(DAY(MarSun1)=1,IF(AND(YEAR(MarSun1+11)=CalendarYear,MONTH(MarSun1+11)=3),MarSun1+11,""),IF(AND(YEAR(MarSun1+18)=CalendarYear,MONTH(MarSun1+18)=3),MarSun1+18,""))</f>
        <v>41710</v>
      </c>
      <c r="F9" s="19">
        <f>IF(DAY(MarSun1)=1,IF(AND(YEAR(MarSun1+12)=CalendarYear,MONTH(MarSun1+12)=3),MarSun1+12,""),IF(AND(YEAR(MarSun1+19)=CalendarYear,MONTH(MarSun1+19)=3),MarSun1+19,""))</f>
        <v>41711</v>
      </c>
      <c r="G9" s="19">
        <f>IF(DAY(MarSun1)=1,IF(AND(YEAR(MarSun1+13)=CalendarYear,MONTH(MarSun1+13)=3),MarSun1+13,""),IF(AND(YEAR(MarSun1+20)=CalendarYear,MONTH(MarSun1+20)=3),MarSun1+20,""))</f>
        <v>41712</v>
      </c>
      <c r="H9" s="19">
        <f>IF(DAY(MarSun1)=1,IF(AND(YEAR(MarSun1+14)=CalendarYear,MONTH(MarSun1+14)=3),MarSun1+14,""),IF(AND(YEAR(MarSun1+21)=CalendarYear,MONTH(MarSun1+21)=3),MarSun1+21,""))</f>
        <v>41713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IF(DAY(MarSun1)=1,IF(AND(YEAR(MarSun1+15)=CalendarYear,MONTH(MarSun1+15)=3),MarSun1+15,""),IF(AND(YEAR(MarSun1+22)=CalendarYear,MONTH(MarSun1+22)=3),MarSun1+22,""))</f>
        <v>41714</v>
      </c>
      <c r="C11" s="20">
        <f>IF(DAY(MarSun1)=1,IF(AND(YEAR(MarSun1+16)=CalendarYear,MONTH(MarSun1+16)=3),MarSun1+16,""),IF(AND(YEAR(MarSun1+23)=CalendarYear,MONTH(MarSun1+23)=3),MarSun1+23,""))</f>
        <v>41715</v>
      </c>
      <c r="D11" s="20">
        <f>IF(DAY(MarSun1)=1,IF(AND(YEAR(MarSun1+17)=CalendarYear,MONTH(MarSun1+17)=3),MarSun1+17,""),IF(AND(YEAR(MarSun1+24)=CalendarYear,MONTH(MarSun1+24)=3),MarSun1+24,""))</f>
        <v>41716</v>
      </c>
      <c r="E11" s="20">
        <f>IF(DAY(MarSun1)=1,IF(AND(YEAR(MarSun1+18)=CalendarYear,MONTH(MarSun1+18)=3),MarSun1+18,""),IF(AND(YEAR(MarSun1+25)=CalendarYear,MONTH(MarSun1+25)=3),MarSun1+25,""))</f>
        <v>41717</v>
      </c>
      <c r="F11" s="20">
        <f>IF(DAY(MarSun1)=1,IF(AND(YEAR(MarSun1+19)=CalendarYear,MONTH(MarSun1+19)=3),MarSun1+19,""),IF(AND(YEAR(MarSun1+26)=CalendarYear,MONTH(MarSun1+26)=3),MarSun1+26,""))</f>
        <v>41718</v>
      </c>
      <c r="G11" s="20">
        <f>IF(DAY(MarSun1)=1,IF(AND(YEAR(MarSun1+20)=CalendarYear,MONTH(MarSun1+20)=3),MarSun1+20,""),IF(AND(YEAR(MarSun1+27)=CalendarYear,MONTH(MarSun1+27)=3),MarSun1+27,""))</f>
        <v>41719</v>
      </c>
      <c r="H11" s="20">
        <f>IF(DAY(MarSun1)=1,IF(AND(YEAR(MarSun1+21)=CalendarYear,MONTH(MarSun1+21)=3),MarSun1+21,""),IF(AND(YEAR(MarSun1+28)=CalendarYear,MONTH(MarSun1+28)=3),MarSun1+28,""))</f>
        <v>41720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IF(DAY(MarSun1)=1,IF(AND(YEAR(MarSun1+22)=CalendarYear,MONTH(MarSun1+22)=3),MarSun1+22,""),IF(AND(YEAR(MarSun1+29)=CalendarYear,MONTH(MarSun1+29)=3),MarSun1+29,""))</f>
        <v>41721</v>
      </c>
      <c r="C13" s="19">
        <f>IF(DAY(MarSun1)=1,IF(AND(YEAR(MarSun1+23)=CalendarYear,MONTH(MarSun1+23)=3),MarSun1+23,""),IF(AND(YEAR(MarSun1+30)=CalendarYear,MONTH(MarSun1+30)=3),MarSun1+30,""))</f>
        <v>41722</v>
      </c>
      <c r="D13" s="19">
        <f>IF(DAY(MarSun1)=1,IF(AND(YEAR(MarSun1+24)=CalendarYear,MONTH(MarSun1+24)=3),MarSun1+24,""),IF(AND(YEAR(MarSun1+31)=CalendarYear,MONTH(MarSun1+31)=3),MarSun1+31,""))</f>
        <v>41723</v>
      </c>
      <c r="E13" s="19">
        <f>IF(DAY(MarSun1)=1,IF(AND(YEAR(MarSun1+25)=CalendarYear,MONTH(MarSun1+25)=3),MarSun1+25,""),IF(AND(YEAR(MarSun1+32)=CalendarYear,MONTH(MarSun1+32)=3),MarSun1+32,""))</f>
        <v>41724</v>
      </c>
      <c r="F13" s="19">
        <f>IF(DAY(MarSun1)=1,IF(AND(YEAR(MarSun1+26)=CalendarYear,MONTH(MarSun1+26)=3),MarSun1+26,""),IF(AND(YEAR(MarSun1+33)=CalendarYear,MONTH(MarSun1+33)=3),MarSun1+33,""))</f>
        <v>41725</v>
      </c>
      <c r="G13" s="19">
        <f>IF(DAY(MarSun1)=1,IF(AND(YEAR(MarSun1+27)=CalendarYear,MONTH(MarSun1+27)=3),MarSun1+27,""),IF(AND(YEAR(MarSun1+34)=CalendarYear,MONTH(MarSun1+34)=3),MarSun1+34,""))</f>
        <v>41726</v>
      </c>
      <c r="H13" s="19">
        <f>IF(DAY(MarSun1)=1,IF(AND(YEAR(MarSun1+28)=CalendarYear,MONTH(MarSun1+28)=3),MarSun1+28,""),IF(AND(YEAR(MarSun1+35)=CalendarYear,MONTH(MarSun1+35)=3),MarSun1+35,""))</f>
        <v>41727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IF(DAY(MarSun1)=1,IF(AND(YEAR(MarSun1+29)=CalendarYear,MONTH(MarSun1+29)=3),MarSun1+29,""),IF(AND(YEAR(MarSun1+36)=CalendarYear,MONTH(MarSun1+36)=3),MarSun1+36,""))</f>
        <v>41728</v>
      </c>
      <c r="C15" s="21">
        <f>IF(DAY(MarSun1)=1,IF(AND(YEAR(MarSun1+30)=CalendarYear,MONTH(MarSun1+30)=3),MarSun1+30,""),IF(AND(YEAR(MarSun1+37)=CalendarYear,MONTH(MarSun1+37)=3),MarSun1+37,""))</f>
        <v>41729</v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UPPER(TEXT(DATE(CalendarYear,4,1),"mmmm yyyy"))</f>
        <v>APRIL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IF(DAY(AprSun1)=1,"",IF(AND(YEAR(AprSun1+1)=CalendarYear,MONTH(AprSun1+1)=4),AprSun1+1,""))</f>
        <v/>
      </c>
      <c r="C5" s="17" t="str">
        <f>IF(DAY(AprSun1)=1,"",IF(AND(YEAR(AprSun1+2)=CalendarYear,MONTH(AprSun1+2)=4),AprSun1+2,""))</f>
        <v/>
      </c>
      <c r="D5" s="17">
        <f>IF(DAY(AprSun1)=1,"",IF(AND(YEAR(AprSun1+3)=CalendarYear,MONTH(AprSun1+3)=4),AprSun1+3,""))</f>
        <v>41730</v>
      </c>
      <c r="E5" s="17">
        <f>IF(DAY(AprSun1)=1,"",IF(AND(YEAR(AprSun1+4)=CalendarYear,MONTH(AprSun1+4)=4),AprSun1+4,""))</f>
        <v>41731</v>
      </c>
      <c r="F5" s="17">
        <f>IF(DAY(AprSun1)=1,"",IF(AND(YEAR(AprSun1+5)=CalendarYear,MONTH(AprSun1+5)=4),AprSun1+5,""))</f>
        <v>41732</v>
      </c>
      <c r="G5" s="17">
        <f>IF(DAY(AprSun1)=1,"",IF(AND(YEAR(AprSun1+6)=CalendarYear,MONTH(AprSun1+6)=4),AprSun1+6,""))</f>
        <v>41733</v>
      </c>
      <c r="H5" s="17">
        <f>IF(DAY(AprSun1)=1,IF(AND(YEAR(AprSun1)=CalendarYear,MONTH(AprSun1)=4),AprSun1,""),IF(AND(YEAR(AprSun1+7)=CalendarYear,MONTH(AprSun1+7)=4),AprSun1+7,""))</f>
        <v>41734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IF(DAY(AprSun1)=1,IF(AND(YEAR(AprSun1+1)=CalendarYear,MONTH(AprSun1+1)=4),AprSun1+1,""),IF(AND(YEAR(AprSun1+8)=CalendarYear,MONTH(AprSun1+8)=4),AprSun1+8,""))</f>
        <v>41735</v>
      </c>
      <c r="C7" s="18">
        <f>IF(DAY(AprSun1)=1,IF(AND(YEAR(AprSun1+2)=CalendarYear,MONTH(AprSun1+2)=4),AprSun1+2,""),IF(AND(YEAR(AprSun1+9)=CalendarYear,MONTH(AprSun1+9)=4),AprSun1+9,""))</f>
        <v>41736</v>
      </c>
      <c r="D7" s="18">
        <f>IF(DAY(AprSun1)=1,IF(AND(YEAR(AprSun1+3)=CalendarYear,MONTH(AprSun1+3)=4),AprSun1+3,""),IF(AND(YEAR(AprSun1+10)=CalendarYear,MONTH(AprSun1+10)=4),AprSun1+10,""))</f>
        <v>41737</v>
      </c>
      <c r="E7" s="18">
        <f>IF(DAY(AprSun1)=1,IF(AND(YEAR(AprSun1+4)=CalendarYear,MONTH(AprSun1+4)=4),AprSun1+4,""),IF(AND(YEAR(AprSun1+11)=CalendarYear,MONTH(AprSun1+11)=4),AprSun1+11,""))</f>
        <v>41738</v>
      </c>
      <c r="F7" s="18">
        <f>IF(DAY(AprSun1)=1,IF(AND(YEAR(AprSun1+5)=CalendarYear,MONTH(AprSun1+5)=4),AprSun1+5,""),IF(AND(YEAR(AprSun1+12)=CalendarYear,MONTH(AprSun1+12)=4),AprSun1+12,""))</f>
        <v>41739</v>
      </c>
      <c r="G7" s="18">
        <f>IF(DAY(AprSun1)=1,IF(AND(YEAR(AprSun1+6)=CalendarYear,MONTH(AprSun1+6)=4),AprSun1+6,""),IF(AND(YEAR(AprSun1+13)=CalendarYear,MONTH(AprSun1+13)=4),AprSun1+13,""))</f>
        <v>41740</v>
      </c>
      <c r="H7" s="18">
        <f>IF(DAY(AprSun1)=1,IF(AND(YEAR(AprSun1+7)=CalendarYear,MONTH(AprSun1+7)=4),AprSun1+7,""),IF(AND(YEAR(AprSun1+14)=CalendarYear,MONTH(AprSun1+14)=4),AprSun1+14,""))</f>
        <v>41741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IF(DAY(AprSun1)=1,IF(AND(YEAR(AprSun1+8)=CalendarYear,MONTH(AprSun1+8)=4),AprSun1+8,""),IF(AND(YEAR(AprSun1+15)=CalendarYear,MONTH(AprSun1+15)=4),AprSun1+15,""))</f>
        <v>41742</v>
      </c>
      <c r="C9" s="19">
        <f>IF(DAY(AprSun1)=1,IF(AND(YEAR(AprSun1+9)=CalendarYear,MONTH(AprSun1+9)=4),AprSun1+9,""),IF(AND(YEAR(AprSun1+16)=CalendarYear,MONTH(AprSun1+16)=4),AprSun1+16,""))</f>
        <v>41743</v>
      </c>
      <c r="D9" s="19">
        <f>IF(DAY(AprSun1)=1,IF(AND(YEAR(AprSun1+10)=CalendarYear,MONTH(AprSun1+10)=4),AprSun1+10,""),IF(AND(YEAR(AprSun1+17)=CalendarYear,MONTH(AprSun1+17)=4),AprSun1+17,""))</f>
        <v>41744</v>
      </c>
      <c r="E9" s="19">
        <f>IF(DAY(AprSun1)=1,IF(AND(YEAR(AprSun1+11)=CalendarYear,MONTH(AprSun1+11)=4),AprSun1+11,""),IF(AND(YEAR(AprSun1+18)=CalendarYear,MONTH(AprSun1+18)=4),AprSun1+18,""))</f>
        <v>41745</v>
      </c>
      <c r="F9" s="19">
        <f>IF(DAY(AprSun1)=1,IF(AND(YEAR(AprSun1+12)=CalendarYear,MONTH(AprSun1+12)=4),AprSun1+12,""),IF(AND(YEAR(AprSun1+19)=CalendarYear,MONTH(AprSun1+19)=4),AprSun1+19,""))</f>
        <v>41746</v>
      </c>
      <c r="G9" s="19">
        <f>IF(DAY(AprSun1)=1,IF(AND(YEAR(AprSun1+13)=CalendarYear,MONTH(AprSun1+13)=4),AprSun1+13,""),IF(AND(YEAR(AprSun1+20)=CalendarYear,MONTH(AprSun1+20)=4),AprSun1+20,""))</f>
        <v>41747</v>
      </c>
      <c r="H9" s="19">
        <f>IF(DAY(AprSun1)=1,IF(AND(YEAR(AprSun1+14)=CalendarYear,MONTH(AprSun1+14)=4),AprSun1+14,""),IF(AND(YEAR(AprSun1+21)=CalendarYear,MONTH(AprSun1+21)=4),AprSun1+21,""))</f>
        <v>41748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IF(DAY(AprSun1)=1,IF(AND(YEAR(AprSun1+15)=CalendarYear,MONTH(AprSun1+15)=4),AprSun1+15,""),IF(AND(YEAR(AprSun1+22)=CalendarYear,MONTH(AprSun1+22)=4),AprSun1+22,""))</f>
        <v>41749</v>
      </c>
      <c r="C11" s="20">
        <f>IF(DAY(AprSun1)=1,IF(AND(YEAR(AprSun1+16)=CalendarYear,MONTH(AprSun1+16)=4),AprSun1+16,""),IF(AND(YEAR(AprSun1+23)=CalendarYear,MONTH(AprSun1+23)=4),AprSun1+23,""))</f>
        <v>41750</v>
      </c>
      <c r="D11" s="20">
        <f>IF(DAY(AprSun1)=1,IF(AND(YEAR(AprSun1+17)=CalendarYear,MONTH(AprSun1+17)=4),AprSun1+17,""),IF(AND(YEAR(AprSun1+24)=CalendarYear,MONTH(AprSun1+24)=4),AprSun1+24,""))</f>
        <v>41751</v>
      </c>
      <c r="E11" s="20">
        <f>IF(DAY(AprSun1)=1,IF(AND(YEAR(AprSun1+18)=CalendarYear,MONTH(AprSun1+18)=4),AprSun1+18,""),IF(AND(YEAR(AprSun1+25)=CalendarYear,MONTH(AprSun1+25)=4),AprSun1+25,""))</f>
        <v>41752</v>
      </c>
      <c r="F11" s="20">
        <f>IF(DAY(AprSun1)=1,IF(AND(YEAR(AprSun1+19)=CalendarYear,MONTH(AprSun1+19)=4),AprSun1+19,""),IF(AND(YEAR(AprSun1+26)=CalendarYear,MONTH(AprSun1+26)=4),AprSun1+26,""))</f>
        <v>41753</v>
      </c>
      <c r="G11" s="20">
        <f>IF(DAY(AprSun1)=1,IF(AND(YEAR(AprSun1+20)=CalendarYear,MONTH(AprSun1+20)=4),AprSun1+20,""),IF(AND(YEAR(AprSun1+27)=CalendarYear,MONTH(AprSun1+27)=4),AprSun1+27,""))</f>
        <v>41754</v>
      </c>
      <c r="H11" s="20">
        <f>IF(DAY(AprSun1)=1,IF(AND(YEAR(AprSun1+21)=CalendarYear,MONTH(AprSun1+21)=4),AprSun1+21,""),IF(AND(YEAR(AprSun1+28)=CalendarYear,MONTH(AprSun1+28)=4),AprSun1+28,""))</f>
        <v>41755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IF(DAY(AprSun1)=1,IF(AND(YEAR(AprSun1+22)=CalendarYear,MONTH(AprSun1+22)=4),AprSun1+22,""),IF(AND(YEAR(AprSun1+29)=CalendarYear,MONTH(AprSun1+29)=4),AprSun1+29,""))</f>
        <v>41756</v>
      </c>
      <c r="C13" s="19">
        <f>IF(DAY(AprSun1)=1,IF(AND(YEAR(AprSun1+23)=CalendarYear,MONTH(AprSun1+23)=4),AprSun1+23,""),IF(AND(YEAR(AprSun1+30)=CalendarYear,MONTH(AprSun1+30)=4),AprSun1+30,""))</f>
        <v>41757</v>
      </c>
      <c r="D13" s="19">
        <f>IF(DAY(AprSun1)=1,IF(AND(YEAR(AprSun1+24)=CalendarYear,MONTH(AprSun1+24)=4),AprSun1+24,""),IF(AND(YEAR(AprSun1+31)=CalendarYear,MONTH(AprSun1+31)=4),AprSun1+31,""))</f>
        <v>41758</v>
      </c>
      <c r="E13" s="19">
        <f>IF(DAY(AprSun1)=1,IF(AND(YEAR(AprSun1+25)=CalendarYear,MONTH(AprSun1+25)=4),AprSun1+25,""),IF(AND(YEAR(AprSun1+32)=CalendarYear,MONTH(AprSun1+32)=4),AprSun1+32,""))</f>
        <v>41759</v>
      </c>
      <c r="F13" s="19" t="str">
        <f>IF(DAY(AprSun1)=1,IF(AND(YEAR(AprSun1+26)=CalendarYear,MONTH(AprSun1+26)=4),AprSun1+26,""),IF(AND(YEAR(AprSun1+33)=CalendarYear,MONTH(AprSun1+33)=4),AprSun1+33,""))</f>
        <v/>
      </c>
      <c r="G13" s="19" t="str">
        <f>IF(DAY(AprSun1)=1,IF(AND(YEAR(AprSun1+27)=CalendarYear,MONTH(AprSun1+27)=4),AprSun1+27,""),IF(AND(YEAR(AprSun1+34)=CalendarYear,MONTH(AprSun1+34)=4),AprSun1+34,""))</f>
        <v/>
      </c>
      <c r="H13" s="19" t="str">
        <f>IF(DAY(AprSun1)=1,IF(AND(YEAR(AprSun1+28)=CalendarYear,MONTH(AprSun1+28)=4),AprSun1+28,""),IF(AND(YEAR(AprSun1+35)=CalendarYear,MONTH(AprSun1+35)=4),AprSun1+35,""))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IF(DAY(AprSun1)=1,IF(AND(YEAR(AprSun1+29)=CalendarYear,MONTH(AprSun1+29)=4),AprSun1+29,""),IF(AND(YEAR(AprSun1+36)=CalendarYear,MONTH(AprSun1+36)=4),AprSun1+36,""))</f>
        <v/>
      </c>
      <c r="C15" s="21" t="str">
        <f>IF(DAY(AprSun1)=1,IF(AND(YEAR(AprSun1+30)=CalendarYear,MONTH(AprSun1+30)=4),AprSun1+30,""),IF(AND(YEAR(AprSun1+37)=CalendarYear,MONTH(AprSun1+37)=4),AprSun1+37,""))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UPPER(TEXT(DATE(CalendarYear,5,1),"mmmm yyyy"))</f>
        <v>MAY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IF(DAY(MaySun1)=1,"",IF(AND(YEAR(MaySun1+1)=CalendarYear,MONTH(MaySun1+1)=5),MaySun1+1,""))</f>
        <v/>
      </c>
      <c r="C5" s="17" t="str">
        <f>IF(DAY(MaySun1)=1,"",IF(AND(YEAR(MaySun1+2)=CalendarYear,MONTH(MaySun1+2)=5),MaySun1+2,""))</f>
        <v/>
      </c>
      <c r="D5" s="17" t="str">
        <f>IF(DAY(MaySun1)=1,"",IF(AND(YEAR(MaySun1+3)=CalendarYear,MONTH(MaySun1+3)=5),MaySun1+3,""))</f>
        <v/>
      </c>
      <c r="E5" s="17" t="str">
        <f>IF(DAY(MaySun1)=1,"",IF(AND(YEAR(MaySun1+4)=CalendarYear,MONTH(MaySun1+4)=5),MaySun1+4,""))</f>
        <v/>
      </c>
      <c r="F5" s="17">
        <f>IF(DAY(MaySun1)=1,"",IF(AND(YEAR(MaySun1+5)=CalendarYear,MONTH(MaySun1+5)=5),MaySun1+5,""))</f>
        <v>41760</v>
      </c>
      <c r="G5" s="17">
        <f>IF(DAY(MaySun1)=1,"",IF(AND(YEAR(MaySun1+6)=CalendarYear,MONTH(MaySun1+6)=5),MaySun1+6,""))</f>
        <v>41761</v>
      </c>
      <c r="H5" s="17">
        <f>IF(DAY(MaySun1)=1,IF(AND(YEAR(MaySun1)=CalendarYear,MONTH(MaySun1)=5),MaySun1,""),IF(AND(YEAR(MaySun1+7)=CalendarYear,MONTH(MaySun1+7)=5),MaySun1+7,""))</f>
        <v>41762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IF(DAY(MaySun1)=1,IF(AND(YEAR(MaySun1+1)=CalendarYear,MONTH(MaySun1+1)=5),MaySun1+1,""),IF(AND(YEAR(MaySun1+8)=CalendarYear,MONTH(MaySun1+8)=5),MaySun1+8,""))</f>
        <v>41763</v>
      </c>
      <c r="C7" s="18">
        <f>IF(DAY(MaySun1)=1,IF(AND(YEAR(MaySun1+2)=CalendarYear,MONTH(MaySun1+2)=5),MaySun1+2,""),IF(AND(YEAR(MaySun1+9)=CalendarYear,MONTH(MaySun1+9)=5),MaySun1+9,""))</f>
        <v>41764</v>
      </c>
      <c r="D7" s="18">
        <f>IF(DAY(MaySun1)=1,IF(AND(YEAR(MaySun1+3)=CalendarYear,MONTH(MaySun1+3)=5),MaySun1+3,""),IF(AND(YEAR(MaySun1+10)=CalendarYear,MONTH(MaySun1+10)=5),MaySun1+10,""))</f>
        <v>41765</v>
      </c>
      <c r="E7" s="18">
        <f>IF(DAY(MaySun1)=1,IF(AND(YEAR(MaySun1+4)=CalendarYear,MONTH(MaySun1+4)=5),MaySun1+4,""),IF(AND(YEAR(MaySun1+11)=CalendarYear,MONTH(MaySun1+11)=5),MaySun1+11,""))</f>
        <v>41766</v>
      </c>
      <c r="F7" s="18">
        <f>IF(DAY(MaySun1)=1,IF(AND(YEAR(MaySun1+5)=CalendarYear,MONTH(MaySun1+5)=5),MaySun1+5,""),IF(AND(YEAR(MaySun1+12)=CalendarYear,MONTH(MaySun1+12)=5),MaySun1+12,""))</f>
        <v>41767</v>
      </c>
      <c r="G7" s="18">
        <f>IF(DAY(MaySun1)=1,IF(AND(YEAR(MaySun1+6)=CalendarYear,MONTH(MaySun1+6)=5),MaySun1+6,""),IF(AND(YEAR(MaySun1+13)=CalendarYear,MONTH(MaySun1+13)=5),MaySun1+13,""))</f>
        <v>41768</v>
      </c>
      <c r="H7" s="18">
        <f>IF(DAY(MaySun1)=1,IF(AND(YEAR(MaySun1+7)=CalendarYear,MONTH(MaySun1+7)=5),MaySun1+7,""),IF(AND(YEAR(MaySun1+14)=CalendarYear,MONTH(MaySun1+14)=5),MaySun1+14,""))</f>
        <v>41769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IF(DAY(MaySun1)=1,IF(AND(YEAR(MaySun1+8)=CalendarYear,MONTH(MaySun1+8)=5),MaySun1+8,""),IF(AND(YEAR(MaySun1+15)=CalendarYear,MONTH(MaySun1+15)=5),MaySun1+15,""))</f>
        <v>41770</v>
      </c>
      <c r="C9" s="19">
        <f>IF(DAY(MaySun1)=1,IF(AND(YEAR(MaySun1+9)=CalendarYear,MONTH(MaySun1+9)=5),MaySun1+9,""),IF(AND(YEAR(MaySun1+16)=CalendarYear,MONTH(MaySun1+16)=5),MaySun1+16,""))</f>
        <v>41771</v>
      </c>
      <c r="D9" s="19">
        <f>IF(DAY(MaySun1)=1,IF(AND(YEAR(MaySun1+10)=CalendarYear,MONTH(MaySun1+10)=5),MaySun1+10,""),IF(AND(YEAR(MaySun1+17)=CalendarYear,MONTH(MaySun1+17)=5),MaySun1+17,""))</f>
        <v>41772</v>
      </c>
      <c r="E9" s="19">
        <f>IF(DAY(MaySun1)=1,IF(AND(YEAR(MaySun1+11)=CalendarYear,MONTH(MaySun1+11)=5),MaySun1+11,""),IF(AND(YEAR(MaySun1+18)=CalendarYear,MONTH(MaySun1+18)=5),MaySun1+18,""))</f>
        <v>41773</v>
      </c>
      <c r="F9" s="19">
        <f>IF(DAY(MaySun1)=1,IF(AND(YEAR(MaySun1+12)=CalendarYear,MONTH(MaySun1+12)=5),MaySun1+12,""),IF(AND(YEAR(MaySun1+19)=CalendarYear,MONTH(MaySun1+19)=5),MaySun1+19,""))</f>
        <v>41774</v>
      </c>
      <c r="G9" s="19">
        <f>IF(DAY(MaySun1)=1,IF(AND(YEAR(MaySun1+13)=CalendarYear,MONTH(MaySun1+13)=5),MaySun1+13,""),IF(AND(YEAR(MaySun1+20)=CalendarYear,MONTH(MaySun1+20)=5),MaySun1+20,""))</f>
        <v>41775</v>
      </c>
      <c r="H9" s="19">
        <f>IF(DAY(MaySun1)=1,IF(AND(YEAR(MaySun1+14)=CalendarYear,MONTH(MaySun1+14)=5),MaySun1+14,""),IF(AND(YEAR(MaySun1+21)=CalendarYear,MONTH(MaySun1+21)=5),MaySun1+21,""))</f>
        <v>41776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IF(DAY(MaySun1)=1,IF(AND(YEAR(MaySun1+15)=CalendarYear,MONTH(MaySun1+15)=5),MaySun1+15,""),IF(AND(YEAR(MaySun1+22)=CalendarYear,MONTH(MaySun1+22)=5),MaySun1+22,""))</f>
        <v>41777</v>
      </c>
      <c r="C11" s="20">
        <f>IF(DAY(MaySun1)=1,IF(AND(YEAR(MaySun1+16)=CalendarYear,MONTH(MaySun1+16)=5),MaySun1+16,""),IF(AND(YEAR(MaySun1+23)=CalendarYear,MONTH(MaySun1+23)=5),MaySun1+23,""))</f>
        <v>41778</v>
      </c>
      <c r="D11" s="20">
        <f>IF(DAY(MaySun1)=1,IF(AND(YEAR(MaySun1+17)=CalendarYear,MONTH(MaySun1+17)=5),MaySun1+17,""),IF(AND(YEAR(MaySun1+24)=CalendarYear,MONTH(MaySun1+24)=5),MaySun1+24,""))</f>
        <v>41779</v>
      </c>
      <c r="E11" s="20">
        <f>IF(DAY(MaySun1)=1,IF(AND(YEAR(MaySun1+18)=CalendarYear,MONTH(MaySun1+18)=5),MaySun1+18,""),IF(AND(YEAR(MaySun1+25)=CalendarYear,MONTH(MaySun1+25)=5),MaySun1+25,""))</f>
        <v>41780</v>
      </c>
      <c r="F11" s="20">
        <f>IF(DAY(MaySun1)=1,IF(AND(YEAR(MaySun1+19)=CalendarYear,MONTH(MaySun1+19)=5),MaySun1+19,""),IF(AND(YEAR(MaySun1+26)=CalendarYear,MONTH(MaySun1+26)=5),MaySun1+26,""))</f>
        <v>41781</v>
      </c>
      <c r="G11" s="20">
        <f>IF(DAY(MaySun1)=1,IF(AND(YEAR(MaySun1+20)=CalendarYear,MONTH(MaySun1+20)=5),MaySun1+20,""),IF(AND(YEAR(MaySun1+27)=CalendarYear,MONTH(MaySun1+27)=5),MaySun1+27,""))</f>
        <v>41782</v>
      </c>
      <c r="H11" s="20">
        <f>IF(DAY(MaySun1)=1,IF(AND(YEAR(MaySun1+21)=CalendarYear,MONTH(MaySun1+21)=5),MaySun1+21,""),IF(AND(YEAR(MaySun1+28)=CalendarYear,MONTH(MaySun1+28)=5),MaySun1+28,""))</f>
        <v>41783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IF(DAY(MaySun1)=1,IF(AND(YEAR(MaySun1+22)=CalendarYear,MONTH(MaySun1+22)=5),MaySun1+22,""),IF(AND(YEAR(MaySun1+29)=CalendarYear,MONTH(MaySun1+29)=5),MaySun1+29,""))</f>
        <v>41784</v>
      </c>
      <c r="C13" s="19">
        <f>IF(DAY(MaySun1)=1,IF(AND(YEAR(MaySun1+23)=CalendarYear,MONTH(MaySun1+23)=5),MaySun1+23,""),IF(AND(YEAR(MaySun1+30)=CalendarYear,MONTH(MaySun1+30)=5),MaySun1+30,""))</f>
        <v>41785</v>
      </c>
      <c r="D13" s="19">
        <f>IF(DAY(MaySun1)=1,IF(AND(YEAR(MaySun1+24)=CalendarYear,MONTH(MaySun1+24)=5),MaySun1+24,""),IF(AND(YEAR(MaySun1+31)=CalendarYear,MONTH(MaySun1+31)=5),MaySun1+31,""))</f>
        <v>41786</v>
      </c>
      <c r="E13" s="19">
        <f>IF(DAY(MaySun1)=1,IF(AND(YEAR(MaySun1+25)=CalendarYear,MONTH(MaySun1+25)=5),MaySun1+25,""),IF(AND(YEAR(MaySun1+32)=CalendarYear,MONTH(MaySun1+32)=5),MaySun1+32,""))</f>
        <v>41787</v>
      </c>
      <c r="F13" s="19">
        <f>IF(DAY(MaySun1)=1,IF(AND(YEAR(MaySun1+26)=CalendarYear,MONTH(MaySun1+26)=5),MaySun1+26,""),IF(AND(YEAR(MaySun1+33)=CalendarYear,MONTH(MaySun1+33)=5),MaySun1+33,""))</f>
        <v>41788</v>
      </c>
      <c r="G13" s="19">
        <f>IF(DAY(MaySun1)=1,IF(AND(YEAR(MaySun1+27)=CalendarYear,MONTH(MaySun1+27)=5),MaySun1+27,""),IF(AND(YEAR(MaySun1+34)=CalendarYear,MONTH(MaySun1+34)=5),MaySun1+34,""))</f>
        <v>41789</v>
      </c>
      <c r="H13" s="19">
        <f>IF(DAY(MaySun1)=1,IF(AND(YEAR(MaySun1+28)=CalendarYear,MONTH(MaySun1+28)=5),MaySun1+28,""),IF(AND(YEAR(MaySun1+35)=CalendarYear,MONTH(MaySun1+35)=5),MaySun1+35,""))</f>
        <v>41790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IF(DAY(MaySun1)=1,IF(AND(YEAR(MaySun1+29)=CalendarYear,MONTH(MaySun1+29)=5),MaySun1+29,""),IF(AND(YEAR(MaySun1+36)=CalendarYear,MONTH(MaySun1+36)=5),MaySun1+36,""))</f>
        <v/>
      </c>
      <c r="C15" s="21" t="str">
        <f>IF(DAY(MaySun1)=1,IF(AND(YEAR(MaySun1+30)=CalendarYear,MONTH(MaySun1+30)=5),MaySun1+30,""),IF(AND(YEAR(MaySun1+37)=CalendarYear,MONTH(MaySun1+37)=5),MaySun1+37,""))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UPPER(TEXT(DATE(CalendarYear,6,1),"mmmm yyyy"))</f>
        <v>JUNE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>
        <f>IF(DAY(JunSun1)=1,"",IF(AND(YEAR(JunSun1+1)=CalendarYear,MONTH(JunSun1+1)=6),JunSun1+1,""))</f>
        <v>41791</v>
      </c>
      <c r="C5" s="17">
        <f>IF(DAY(JunSun1)=1,"",IF(AND(YEAR(JunSun1+2)=CalendarYear,MONTH(JunSun1+2)=6),JunSun1+2,""))</f>
        <v>41792</v>
      </c>
      <c r="D5" s="17">
        <f>IF(DAY(JunSun1)=1,"",IF(AND(YEAR(JunSun1+3)=CalendarYear,MONTH(JunSun1+3)=6),JunSun1+3,""))</f>
        <v>41793</v>
      </c>
      <c r="E5" s="17">
        <f>IF(DAY(JunSun1)=1,"",IF(AND(YEAR(JunSun1+4)=CalendarYear,MONTH(JunSun1+4)=6),JunSun1+4,""))</f>
        <v>41794</v>
      </c>
      <c r="F5" s="17">
        <f>IF(DAY(JunSun1)=1,"",IF(AND(YEAR(JunSun1+5)=CalendarYear,MONTH(JunSun1+5)=6),JunSun1+5,""))</f>
        <v>41795</v>
      </c>
      <c r="G5" s="17">
        <f>IF(DAY(JunSun1)=1,"",IF(AND(YEAR(JunSun1+6)=CalendarYear,MONTH(JunSun1+6)=6),JunSun1+6,""))</f>
        <v>41796</v>
      </c>
      <c r="H5" s="17">
        <f>IF(DAY(JunSun1)=1,IF(AND(YEAR(JunSun1)=CalendarYear,MONTH(JunSun1)=6),JunSun1,""),IF(AND(YEAR(JunSun1+7)=CalendarYear,MONTH(JunSun1+7)=6),JunSun1+7,""))</f>
        <v>41797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IF(DAY(JunSun1)=1,IF(AND(YEAR(JunSun1+1)=CalendarYear,MONTH(JunSun1+1)=6),JunSun1+1,""),IF(AND(YEAR(JunSun1+8)=CalendarYear,MONTH(JunSun1+8)=6),JunSun1+8,""))</f>
        <v>41798</v>
      </c>
      <c r="C7" s="18">
        <f>IF(DAY(JunSun1)=1,IF(AND(YEAR(JunSun1+2)=CalendarYear,MONTH(JunSun1+2)=6),JunSun1+2,""),IF(AND(YEAR(JunSun1+9)=CalendarYear,MONTH(JunSun1+9)=6),JunSun1+9,""))</f>
        <v>41799</v>
      </c>
      <c r="D7" s="18">
        <f>IF(DAY(JunSun1)=1,IF(AND(YEAR(JunSun1+3)=CalendarYear,MONTH(JunSun1+3)=6),JunSun1+3,""),IF(AND(YEAR(JunSun1+10)=CalendarYear,MONTH(JunSun1+10)=6),JunSun1+10,""))</f>
        <v>41800</v>
      </c>
      <c r="E7" s="18">
        <f>IF(DAY(JunSun1)=1,IF(AND(YEAR(JunSun1+4)=CalendarYear,MONTH(JunSun1+4)=6),JunSun1+4,""),IF(AND(YEAR(JunSun1+11)=CalendarYear,MONTH(JunSun1+11)=6),JunSun1+11,""))</f>
        <v>41801</v>
      </c>
      <c r="F7" s="18">
        <f>IF(DAY(JunSun1)=1,IF(AND(YEAR(JunSun1+5)=CalendarYear,MONTH(JunSun1+5)=6),JunSun1+5,""),IF(AND(YEAR(JunSun1+12)=CalendarYear,MONTH(JunSun1+12)=6),JunSun1+12,""))</f>
        <v>41802</v>
      </c>
      <c r="G7" s="18">
        <f>IF(DAY(JunSun1)=1,IF(AND(YEAR(JunSun1+6)=CalendarYear,MONTH(JunSun1+6)=6),JunSun1+6,""),IF(AND(YEAR(JunSun1+13)=CalendarYear,MONTH(JunSun1+13)=6),JunSun1+13,""))</f>
        <v>41803</v>
      </c>
      <c r="H7" s="18">
        <f>IF(DAY(JunSun1)=1,IF(AND(YEAR(JunSun1+7)=CalendarYear,MONTH(JunSun1+7)=6),JunSun1+7,""),IF(AND(YEAR(JunSun1+14)=CalendarYear,MONTH(JunSun1+14)=6),JunSun1+14,""))</f>
        <v>41804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IF(DAY(JunSun1)=1,IF(AND(YEAR(JunSun1+8)=CalendarYear,MONTH(JunSun1+8)=6),JunSun1+8,""),IF(AND(YEAR(JunSun1+15)=CalendarYear,MONTH(JunSun1+15)=6),JunSun1+15,""))</f>
        <v>41805</v>
      </c>
      <c r="C9" s="19">
        <f>IF(DAY(JunSun1)=1,IF(AND(YEAR(JunSun1+9)=CalendarYear,MONTH(JunSun1+9)=6),JunSun1+9,""),IF(AND(YEAR(JunSun1+16)=CalendarYear,MONTH(JunSun1+16)=6),JunSun1+16,""))</f>
        <v>41806</v>
      </c>
      <c r="D9" s="19">
        <f>IF(DAY(JunSun1)=1,IF(AND(YEAR(JunSun1+10)=CalendarYear,MONTH(JunSun1+10)=6),JunSun1+10,""),IF(AND(YEAR(JunSun1+17)=CalendarYear,MONTH(JunSun1+17)=6),JunSun1+17,""))</f>
        <v>41807</v>
      </c>
      <c r="E9" s="19">
        <f>IF(DAY(JunSun1)=1,IF(AND(YEAR(JunSun1+11)=CalendarYear,MONTH(JunSun1+11)=6),JunSun1+11,""),IF(AND(YEAR(JunSun1+18)=CalendarYear,MONTH(JunSun1+18)=6),JunSun1+18,""))</f>
        <v>41808</v>
      </c>
      <c r="F9" s="19">
        <f>IF(DAY(JunSun1)=1,IF(AND(YEAR(JunSun1+12)=CalendarYear,MONTH(JunSun1+12)=6),JunSun1+12,""),IF(AND(YEAR(JunSun1+19)=CalendarYear,MONTH(JunSun1+19)=6),JunSun1+19,""))</f>
        <v>41809</v>
      </c>
      <c r="G9" s="19">
        <f>IF(DAY(JunSun1)=1,IF(AND(YEAR(JunSun1+13)=CalendarYear,MONTH(JunSun1+13)=6),JunSun1+13,""),IF(AND(YEAR(JunSun1+20)=CalendarYear,MONTH(JunSun1+20)=6),JunSun1+20,""))</f>
        <v>41810</v>
      </c>
      <c r="H9" s="19">
        <f>IF(DAY(JunSun1)=1,IF(AND(YEAR(JunSun1+14)=CalendarYear,MONTH(JunSun1+14)=6),JunSun1+14,""),IF(AND(YEAR(JunSun1+21)=CalendarYear,MONTH(JunSun1+21)=6),JunSun1+21,""))</f>
        <v>41811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IF(DAY(JunSun1)=1,IF(AND(YEAR(JunSun1+15)=CalendarYear,MONTH(JunSun1+15)=6),JunSun1+15,""),IF(AND(YEAR(JunSun1+22)=CalendarYear,MONTH(JunSun1+22)=6),JunSun1+22,""))</f>
        <v>41812</v>
      </c>
      <c r="C11" s="20">
        <f>IF(DAY(JunSun1)=1,IF(AND(YEAR(JunSun1+16)=CalendarYear,MONTH(JunSun1+16)=6),JunSun1+16,""),IF(AND(YEAR(JunSun1+23)=CalendarYear,MONTH(JunSun1+23)=6),JunSun1+23,""))</f>
        <v>41813</v>
      </c>
      <c r="D11" s="20">
        <f>IF(DAY(JunSun1)=1,IF(AND(YEAR(JunSun1+17)=CalendarYear,MONTH(JunSun1+17)=6),JunSun1+17,""),IF(AND(YEAR(JunSun1+24)=CalendarYear,MONTH(JunSun1+24)=6),JunSun1+24,""))</f>
        <v>41814</v>
      </c>
      <c r="E11" s="20">
        <f>IF(DAY(JunSun1)=1,IF(AND(YEAR(JunSun1+18)=CalendarYear,MONTH(JunSun1+18)=6),JunSun1+18,""),IF(AND(YEAR(JunSun1+25)=CalendarYear,MONTH(JunSun1+25)=6),JunSun1+25,""))</f>
        <v>41815</v>
      </c>
      <c r="F11" s="20">
        <f>IF(DAY(JunSun1)=1,IF(AND(YEAR(JunSun1+19)=CalendarYear,MONTH(JunSun1+19)=6),JunSun1+19,""),IF(AND(YEAR(JunSun1+26)=CalendarYear,MONTH(JunSun1+26)=6),JunSun1+26,""))</f>
        <v>41816</v>
      </c>
      <c r="G11" s="20">
        <f>IF(DAY(JunSun1)=1,IF(AND(YEAR(JunSun1+20)=CalendarYear,MONTH(JunSun1+20)=6),JunSun1+20,""),IF(AND(YEAR(JunSun1+27)=CalendarYear,MONTH(JunSun1+27)=6),JunSun1+27,""))</f>
        <v>41817</v>
      </c>
      <c r="H11" s="20">
        <f>IF(DAY(JunSun1)=1,IF(AND(YEAR(JunSun1+21)=CalendarYear,MONTH(JunSun1+21)=6),JunSun1+21,""),IF(AND(YEAR(JunSun1+28)=CalendarYear,MONTH(JunSun1+28)=6),JunSun1+28,""))</f>
        <v>41818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IF(DAY(JunSun1)=1,IF(AND(YEAR(JunSun1+22)=CalendarYear,MONTH(JunSun1+22)=6),JunSun1+22,""),IF(AND(YEAR(JunSun1+29)=CalendarYear,MONTH(JunSun1+29)=6),JunSun1+29,""))</f>
        <v>41819</v>
      </c>
      <c r="C13" s="19">
        <f>IF(DAY(JunSun1)=1,IF(AND(YEAR(JunSun1+23)=CalendarYear,MONTH(JunSun1+23)=6),JunSun1+23,""),IF(AND(YEAR(JunSun1+30)=CalendarYear,MONTH(JunSun1+30)=6),JunSun1+30,""))</f>
        <v>41820</v>
      </c>
      <c r="D13" s="19" t="str">
        <f>IF(DAY(JunSun1)=1,IF(AND(YEAR(JunSun1+24)=CalendarYear,MONTH(JunSun1+24)=6),JunSun1+24,""),IF(AND(YEAR(JunSun1+31)=CalendarYear,MONTH(JunSun1+31)=6),JunSun1+31,""))</f>
        <v/>
      </c>
      <c r="E13" s="19" t="str">
        <f>IF(DAY(JunSun1)=1,IF(AND(YEAR(JunSun1+25)=CalendarYear,MONTH(JunSun1+25)=6),JunSun1+25,""),IF(AND(YEAR(JunSun1+32)=CalendarYear,MONTH(JunSun1+32)=6),JunSun1+32,""))</f>
        <v/>
      </c>
      <c r="F13" s="19" t="str">
        <f>IF(DAY(JunSun1)=1,IF(AND(YEAR(JunSun1+26)=CalendarYear,MONTH(JunSun1+26)=6),JunSun1+26,""),IF(AND(YEAR(JunSun1+33)=CalendarYear,MONTH(JunSun1+33)=6),JunSun1+33,""))</f>
        <v/>
      </c>
      <c r="G13" s="19" t="str">
        <f>IF(DAY(JunSun1)=1,IF(AND(YEAR(JunSun1+27)=CalendarYear,MONTH(JunSun1+27)=6),JunSun1+27,""),IF(AND(YEAR(JunSun1+34)=CalendarYear,MONTH(JunSun1+34)=6),JunSun1+34,""))</f>
        <v/>
      </c>
      <c r="H13" s="19" t="str">
        <f>IF(DAY(JunSun1)=1,IF(AND(YEAR(JunSun1+28)=CalendarYear,MONTH(JunSun1+28)=6),JunSun1+28,""),IF(AND(YEAR(JunSun1+35)=CalendarYear,MONTH(JunSun1+35)=6),JunSun1+35,""))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IF(DAY(JunSun1)=1,IF(AND(YEAR(JunSun1+29)=CalendarYear,MONTH(JunSun1+29)=6),JunSun1+29,""),IF(AND(YEAR(JunSun1+36)=CalendarYear,MONTH(JunSun1+36)=6),JunSun1+36,""))</f>
        <v/>
      </c>
      <c r="C15" s="21" t="str">
        <f>IF(DAY(JunSun1)=1,IF(AND(YEAR(JunSun1+30)=CalendarYear,MONTH(JunSun1+30)=6),JunSun1+30,""),IF(AND(YEAR(JunSun1+37)=CalendarYear,MONTH(JunSun1+37)=6),JunSun1+37,""))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UPPER(TEXT(DATE(CalendarYear,7,1),"mmmm yyyy"))</f>
        <v>JULY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IF(DAY(JulSun1)=1,"",IF(AND(YEAR(JulSun1+1)=CalendarYear,MONTH(JulSun1+1)=7),JulSun1+1,""))</f>
        <v/>
      </c>
      <c r="C5" s="17" t="str">
        <f>IF(DAY(JulSun1)=1,"",IF(AND(YEAR(JulSun1+2)=CalendarYear,MONTH(JulSun1+2)=7),JulSun1+2,""))</f>
        <v/>
      </c>
      <c r="D5" s="17">
        <f>IF(DAY(JulSun1)=1,"",IF(AND(YEAR(JulSun1+3)=CalendarYear,MONTH(JulSun1+3)=7),JulSun1+3,""))</f>
        <v>41821</v>
      </c>
      <c r="E5" s="17">
        <f>IF(DAY(JulSun1)=1,"",IF(AND(YEAR(JulSun1+4)=CalendarYear,MONTH(JulSun1+4)=7),JulSun1+4,""))</f>
        <v>41822</v>
      </c>
      <c r="F5" s="17">
        <f>IF(DAY(JulSun1)=1,"",IF(AND(YEAR(JulSun1+5)=CalendarYear,MONTH(JulSun1+5)=7),JulSun1+5,""))</f>
        <v>41823</v>
      </c>
      <c r="G5" s="17">
        <f>IF(DAY(JulSun1)=1,"",IF(AND(YEAR(JulSun1+6)=CalendarYear,MONTH(JulSun1+6)=7),JulSun1+6,""))</f>
        <v>41824</v>
      </c>
      <c r="H5" s="17">
        <f>IF(DAY(JulSun1)=1,IF(AND(YEAR(JulSun1)=CalendarYear,MONTH(JulSun1)=7),JulSun1,""),IF(AND(YEAR(JulSun1+7)=CalendarYear,MONTH(JulSun1+7)=7),JulSun1+7,""))</f>
        <v>41825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IF(DAY(JulSun1)=1,IF(AND(YEAR(JulSun1+1)=CalendarYear,MONTH(JulSun1+1)=7),JulSun1+1,""),IF(AND(YEAR(JulSun1+8)=CalendarYear,MONTH(JulSun1+8)=7),JulSun1+8,""))</f>
        <v>41826</v>
      </c>
      <c r="C7" s="18">
        <f>IF(DAY(JulSun1)=1,IF(AND(YEAR(JulSun1+2)=CalendarYear,MONTH(JulSun1+2)=7),JulSun1+2,""),IF(AND(YEAR(JulSun1+9)=CalendarYear,MONTH(JulSun1+9)=7),JulSun1+9,""))</f>
        <v>41827</v>
      </c>
      <c r="D7" s="18">
        <f>IF(DAY(JulSun1)=1,IF(AND(YEAR(JulSun1+3)=CalendarYear,MONTH(JulSun1+3)=7),JulSun1+3,""),IF(AND(YEAR(JulSun1+10)=CalendarYear,MONTH(JulSun1+10)=7),JulSun1+10,""))</f>
        <v>41828</v>
      </c>
      <c r="E7" s="18">
        <f>IF(DAY(JulSun1)=1,IF(AND(YEAR(JulSun1+4)=CalendarYear,MONTH(JulSun1+4)=7),JulSun1+4,""),IF(AND(YEAR(JulSun1+11)=CalendarYear,MONTH(JulSun1+11)=7),JulSun1+11,""))</f>
        <v>41829</v>
      </c>
      <c r="F7" s="18">
        <f>IF(DAY(JulSun1)=1,IF(AND(YEAR(JulSun1+5)=CalendarYear,MONTH(JulSun1+5)=7),JulSun1+5,""),IF(AND(YEAR(JulSun1+12)=CalendarYear,MONTH(JulSun1+12)=7),JulSun1+12,""))</f>
        <v>41830</v>
      </c>
      <c r="G7" s="18">
        <f>IF(DAY(JulSun1)=1,IF(AND(YEAR(JulSun1+6)=CalendarYear,MONTH(JulSun1+6)=7),JulSun1+6,""),IF(AND(YEAR(JulSun1+13)=CalendarYear,MONTH(JulSun1+13)=7),JulSun1+13,""))</f>
        <v>41831</v>
      </c>
      <c r="H7" s="18">
        <f>IF(DAY(JulSun1)=1,IF(AND(YEAR(JulSun1+7)=CalendarYear,MONTH(JulSun1+7)=7),JulSun1+7,""),IF(AND(YEAR(JulSun1+14)=CalendarYear,MONTH(JulSun1+14)=7),JulSun1+14,""))</f>
        <v>41832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IF(DAY(JulSun1)=1,IF(AND(YEAR(JulSun1+8)=CalendarYear,MONTH(JulSun1+8)=7),JulSun1+8,""),IF(AND(YEAR(JulSun1+15)=CalendarYear,MONTH(JulSun1+15)=7),JulSun1+15,""))</f>
        <v>41833</v>
      </c>
      <c r="C9" s="19">
        <f>IF(DAY(JulSun1)=1,IF(AND(YEAR(JulSun1+9)=CalendarYear,MONTH(JulSun1+9)=7),JulSun1+9,""),IF(AND(YEAR(JulSun1+16)=CalendarYear,MONTH(JulSun1+16)=7),JulSun1+16,""))</f>
        <v>41834</v>
      </c>
      <c r="D9" s="19">
        <f>IF(DAY(JulSun1)=1,IF(AND(YEAR(JulSun1+10)=CalendarYear,MONTH(JulSun1+10)=7),JulSun1+10,""),IF(AND(YEAR(JulSun1+17)=CalendarYear,MONTH(JulSun1+17)=7),JulSun1+17,""))</f>
        <v>41835</v>
      </c>
      <c r="E9" s="19">
        <f>IF(DAY(JulSun1)=1,IF(AND(YEAR(JulSun1+11)=CalendarYear,MONTH(JulSun1+11)=7),JulSun1+11,""),IF(AND(YEAR(JulSun1+18)=CalendarYear,MONTH(JulSun1+18)=7),JulSun1+18,""))</f>
        <v>41836</v>
      </c>
      <c r="F9" s="19">
        <f>IF(DAY(JulSun1)=1,IF(AND(YEAR(JulSun1+12)=CalendarYear,MONTH(JulSun1+12)=7),JulSun1+12,""),IF(AND(YEAR(JulSun1+19)=CalendarYear,MONTH(JulSun1+19)=7),JulSun1+19,""))</f>
        <v>41837</v>
      </c>
      <c r="G9" s="19">
        <f>IF(DAY(JulSun1)=1,IF(AND(YEAR(JulSun1+13)=CalendarYear,MONTH(JulSun1+13)=7),JulSun1+13,""),IF(AND(YEAR(JulSun1+20)=CalendarYear,MONTH(JulSun1+20)=7),JulSun1+20,""))</f>
        <v>41838</v>
      </c>
      <c r="H9" s="19">
        <f>IF(DAY(JulSun1)=1,IF(AND(YEAR(JulSun1+14)=CalendarYear,MONTH(JulSun1+14)=7),JulSun1+14,""),IF(AND(YEAR(JulSun1+21)=CalendarYear,MONTH(JulSun1+21)=7),JulSun1+21,""))</f>
        <v>41839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IF(DAY(JulSun1)=1,IF(AND(YEAR(JulSun1+15)=CalendarYear,MONTH(JulSun1+15)=7),JulSun1+15,""),IF(AND(YEAR(JulSun1+22)=CalendarYear,MONTH(JulSun1+22)=7),JulSun1+22,""))</f>
        <v>41840</v>
      </c>
      <c r="C11" s="20">
        <f>IF(DAY(JulSun1)=1,IF(AND(YEAR(JulSun1+16)=CalendarYear,MONTH(JulSun1+16)=7),JulSun1+16,""),IF(AND(YEAR(JulSun1+23)=CalendarYear,MONTH(JulSun1+23)=7),JulSun1+23,""))</f>
        <v>41841</v>
      </c>
      <c r="D11" s="20">
        <f>IF(DAY(JulSun1)=1,IF(AND(YEAR(JulSun1+17)=CalendarYear,MONTH(JulSun1+17)=7),JulSun1+17,""),IF(AND(YEAR(JulSun1+24)=CalendarYear,MONTH(JulSun1+24)=7),JulSun1+24,""))</f>
        <v>41842</v>
      </c>
      <c r="E11" s="20">
        <f>IF(DAY(JulSun1)=1,IF(AND(YEAR(JulSun1+18)=CalendarYear,MONTH(JulSun1+18)=7),JulSun1+18,""),IF(AND(YEAR(JulSun1+25)=CalendarYear,MONTH(JulSun1+25)=7),JulSun1+25,""))</f>
        <v>41843</v>
      </c>
      <c r="F11" s="20">
        <f>IF(DAY(JulSun1)=1,IF(AND(YEAR(JulSun1+19)=CalendarYear,MONTH(JulSun1+19)=7),JulSun1+19,""),IF(AND(YEAR(JulSun1+26)=CalendarYear,MONTH(JulSun1+26)=7),JulSun1+26,""))</f>
        <v>41844</v>
      </c>
      <c r="G11" s="20">
        <f>IF(DAY(JulSun1)=1,IF(AND(YEAR(JulSun1+20)=CalendarYear,MONTH(JulSun1+20)=7),JulSun1+20,""),IF(AND(YEAR(JulSun1+27)=CalendarYear,MONTH(JulSun1+27)=7),JulSun1+27,""))</f>
        <v>41845</v>
      </c>
      <c r="H11" s="20">
        <f>IF(DAY(JulSun1)=1,IF(AND(YEAR(JulSun1+21)=CalendarYear,MONTH(JulSun1+21)=7),JulSun1+21,""),IF(AND(YEAR(JulSun1+28)=CalendarYear,MONTH(JulSun1+28)=7),JulSun1+28,""))</f>
        <v>41846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IF(DAY(JulSun1)=1,IF(AND(YEAR(JulSun1+22)=CalendarYear,MONTH(JulSun1+22)=7),JulSun1+22,""),IF(AND(YEAR(JulSun1+29)=CalendarYear,MONTH(JulSun1+29)=7),JulSun1+29,""))</f>
        <v>41847</v>
      </c>
      <c r="C13" s="19">
        <f>IF(DAY(JulSun1)=1,IF(AND(YEAR(JulSun1+23)=CalendarYear,MONTH(JulSun1+23)=7),JulSun1+23,""),IF(AND(YEAR(JulSun1+30)=CalendarYear,MONTH(JulSun1+30)=7),JulSun1+30,""))</f>
        <v>41848</v>
      </c>
      <c r="D13" s="19">
        <f>IF(DAY(JulSun1)=1,IF(AND(YEAR(JulSun1+24)=CalendarYear,MONTH(JulSun1+24)=7),JulSun1+24,""),IF(AND(YEAR(JulSun1+31)=CalendarYear,MONTH(JulSun1+31)=7),JulSun1+31,""))</f>
        <v>41849</v>
      </c>
      <c r="E13" s="19">
        <f>IF(DAY(JulSun1)=1,IF(AND(YEAR(JulSun1+25)=CalendarYear,MONTH(JulSun1+25)=7),JulSun1+25,""),IF(AND(YEAR(JulSun1+32)=CalendarYear,MONTH(JulSun1+32)=7),JulSun1+32,""))</f>
        <v>41850</v>
      </c>
      <c r="F13" s="19">
        <f>IF(DAY(JulSun1)=1,IF(AND(YEAR(JulSun1+26)=CalendarYear,MONTH(JulSun1+26)=7),JulSun1+26,""),IF(AND(YEAR(JulSun1+33)=CalendarYear,MONTH(JulSun1+33)=7),JulSun1+33,""))</f>
        <v>41851</v>
      </c>
      <c r="G13" s="19" t="str">
        <f>IF(DAY(JulSun1)=1,IF(AND(YEAR(JulSun1+27)=CalendarYear,MONTH(JulSun1+27)=7),JulSun1+27,""),IF(AND(YEAR(JulSun1+34)=CalendarYear,MONTH(JulSun1+34)=7),JulSun1+34,""))</f>
        <v/>
      </c>
      <c r="H13" s="19" t="str">
        <f>IF(DAY(JulSun1)=1,IF(AND(YEAR(JulSun1+28)=CalendarYear,MONTH(JulSun1+28)=7),JulSun1+28,""),IF(AND(YEAR(JulSun1+35)=CalendarYear,MONTH(JulSun1+35)=7),JulSun1+35,""))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IF(DAY(JulSun1)=1,IF(AND(YEAR(JulSun1+29)=CalendarYear,MONTH(JulSun1+29)=7),JulSun1+29,""),IF(AND(YEAR(JulSun1+36)=CalendarYear,MONTH(JulSun1+36)=7),JulSun1+36,""))</f>
        <v/>
      </c>
      <c r="C15" s="21" t="str">
        <f>IF(DAY(JulSun1)=1,IF(AND(YEAR(JulSun1+30)=CalendarYear,MONTH(JulSun1+30)=7),JulSun1+30,""),IF(AND(YEAR(JulSun1+37)=CalendarYear,MONTH(JulSun1+37)=7),JulSun1+37,""))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UPPER(TEXT(DATE(CalendarYear,8,1),"mmmm yyyy"))</f>
        <v>AUGUST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IF(DAY(AugSun1)=1,"",IF(AND(YEAR(AugSun1+1)=CalendarYear,MONTH(AugSun1+1)=8),AugSun1+1,""))</f>
        <v/>
      </c>
      <c r="C5" s="17" t="str">
        <f>IF(DAY(AugSun1)=1,"",IF(AND(YEAR(AugSun1+2)=CalendarYear,MONTH(AugSun1+2)=8),AugSun1+2,""))</f>
        <v/>
      </c>
      <c r="D5" s="17" t="str">
        <f>IF(DAY(AugSun1)=1,"",IF(AND(YEAR(AugSun1+3)=CalendarYear,MONTH(AugSun1+3)=8),AugSun1+3,""))</f>
        <v/>
      </c>
      <c r="E5" s="17" t="str">
        <f>IF(DAY(AugSun1)=1,"",IF(AND(YEAR(AugSun1+4)=CalendarYear,MONTH(AugSun1+4)=8),AugSun1+4,""))</f>
        <v/>
      </c>
      <c r="F5" s="17" t="str">
        <f>IF(DAY(AugSun1)=1,"",IF(AND(YEAR(AugSun1+5)=CalendarYear,MONTH(AugSun1+5)=8),AugSun1+5,""))</f>
        <v/>
      </c>
      <c r="G5" s="17">
        <f>IF(DAY(AugSun1)=1,"",IF(AND(YEAR(AugSun1+6)=CalendarYear,MONTH(AugSun1+6)=8),AugSun1+6,""))</f>
        <v>41852</v>
      </c>
      <c r="H5" s="17">
        <f>IF(DAY(AugSun1)=1,IF(AND(YEAR(AugSun1)=CalendarYear,MONTH(AugSun1)=8),AugSun1,""),IF(AND(YEAR(AugSun1+7)=CalendarYear,MONTH(AugSun1+7)=8),AugSun1+7,""))</f>
        <v>41853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IF(DAY(AugSun1)=1,IF(AND(YEAR(AugSun1+1)=CalendarYear,MONTH(AugSun1+1)=8),AugSun1+1,""),IF(AND(YEAR(AugSun1+8)=CalendarYear,MONTH(AugSun1+8)=8),AugSun1+8,""))</f>
        <v>41854</v>
      </c>
      <c r="C7" s="18">
        <f>IF(DAY(AugSun1)=1,IF(AND(YEAR(AugSun1+2)=CalendarYear,MONTH(AugSun1+2)=8),AugSun1+2,""),IF(AND(YEAR(AugSun1+9)=CalendarYear,MONTH(AugSun1+9)=8),AugSun1+9,""))</f>
        <v>41855</v>
      </c>
      <c r="D7" s="18">
        <f>IF(DAY(AugSun1)=1,IF(AND(YEAR(AugSun1+3)=CalendarYear,MONTH(AugSun1+3)=8),AugSun1+3,""),IF(AND(YEAR(AugSun1+10)=CalendarYear,MONTH(AugSun1+10)=8),AugSun1+10,""))</f>
        <v>41856</v>
      </c>
      <c r="E7" s="18">
        <f>IF(DAY(AugSun1)=1,IF(AND(YEAR(AugSun1+4)=CalendarYear,MONTH(AugSun1+4)=8),AugSun1+4,""),IF(AND(YEAR(AugSun1+11)=CalendarYear,MONTH(AugSun1+11)=8),AugSun1+11,""))</f>
        <v>41857</v>
      </c>
      <c r="F7" s="18">
        <f>IF(DAY(AugSun1)=1,IF(AND(YEAR(AugSun1+5)=CalendarYear,MONTH(AugSun1+5)=8),AugSun1+5,""),IF(AND(YEAR(AugSun1+12)=CalendarYear,MONTH(AugSun1+12)=8),AugSun1+12,""))</f>
        <v>41858</v>
      </c>
      <c r="G7" s="18">
        <f>IF(DAY(AugSun1)=1,IF(AND(YEAR(AugSun1+6)=CalendarYear,MONTH(AugSun1+6)=8),AugSun1+6,""),IF(AND(YEAR(AugSun1+13)=CalendarYear,MONTH(AugSun1+13)=8),AugSun1+13,""))</f>
        <v>41859</v>
      </c>
      <c r="H7" s="18">
        <f>IF(DAY(AugSun1)=1,IF(AND(YEAR(AugSun1+7)=CalendarYear,MONTH(AugSun1+7)=8),AugSun1+7,""),IF(AND(YEAR(AugSun1+14)=CalendarYear,MONTH(AugSun1+14)=8),AugSun1+14,""))</f>
        <v>41860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IF(DAY(AugSun1)=1,IF(AND(YEAR(AugSun1+8)=CalendarYear,MONTH(AugSun1+8)=8),AugSun1+8,""),IF(AND(YEAR(AugSun1+15)=CalendarYear,MONTH(AugSun1+15)=8),AugSun1+15,""))</f>
        <v>41861</v>
      </c>
      <c r="C9" s="19">
        <f>IF(DAY(AugSun1)=1,IF(AND(YEAR(AugSun1+9)=CalendarYear,MONTH(AugSun1+9)=8),AugSun1+9,""),IF(AND(YEAR(AugSun1+16)=CalendarYear,MONTH(AugSun1+16)=8),AugSun1+16,""))</f>
        <v>41862</v>
      </c>
      <c r="D9" s="19">
        <f>IF(DAY(AugSun1)=1,IF(AND(YEAR(AugSun1+10)=CalendarYear,MONTH(AugSun1+10)=8),AugSun1+10,""),IF(AND(YEAR(AugSun1+17)=CalendarYear,MONTH(AugSun1+17)=8),AugSun1+17,""))</f>
        <v>41863</v>
      </c>
      <c r="E9" s="19">
        <f>IF(DAY(AugSun1)=1,IF(AND(YEAR(AugSun1+11)=CalendarYear,MONTH(AugSun1+11)=8),AugSun1+11,""),IF(AND(YEAR(AugSun1+18)=CalendarYear,MONTH(AugSun1+18)=8),AugSun1+18,""))</f>
        <v>41864</v>
      </c>
      <c r="F9" s="19">
        <f>IF(DAY(AugSun1)=1,IF(AND(YEAR(AugSun1+12)=CalendarYear,MONTH(AugSun1+12)=8),AugSun1+12,""),IF(AND(YEAR(AugSun1+19)=CalendarYear,MONTH(AugSun1+19)=8),AugSun1+19,""))</f>
        <v>41865</v>
      </c>
      <c r="G9" s="19">
        <f>IF(DAY(AugSun1)=1,IF(AND(YEAR(AugSun1+13)=CalendarYear,MONTH(AugSun1+13)=8),AugSun1+13,""),IF(AND(YEAR(AugSun1+20)=CalendarYear,MONTH(AugSun1+20)=8),AugSun1+20,""))</f>
        <v>41866</v>
      </c>
      <c r="H9" s="19">
        <f>IF(DAY(AugSun1)=1,IF(AND(YEAR(AugSun1+14)=CalendarYear,MONTH(AugSun1+14)=8),AugSun1+14,""),IF(AND(YEAR(AugSun1+21)=CalendarYear,MONTH(AugSun1+21)=8),AugSun1+21,""))</f>
        <v>41867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IF(DAY(AugSun1)=1,IF(AND(YEAR(AugSun1+15)=CalendarYear,MONTH(AugSun1+15)=8),AugSun1+15,""),IF(AND(YEAR(AugSun1+22)=CalendarYear,MONTH(AugSun1+22)=8),AugSun1+22,""))</f>
        <v>41868</v>
      </c>
      <c r="C11" s="20">
        <f>IF(DAY(AugSun1)=1,IF(AND(YEAR(AugSun1+16)=CalendarYear,MONTH(AugSun1+16)=8),AugSun1+16,""),IF(AND(YEAR(AugSun1+23)=CalendarYear,MONTH(AugSun1+23)=8),AugSun1+23,""))</f>
        <v>41869</v>
      </c>
      <c r="D11" s="20">
        <f>IF(DAY(AugSun1)=1,IF(AND(YEAR(AugSun1+17)=CalendarYear,MONTH(AugSun1+17)=8),AugSun1+17,""),IF(AND(YEAR(AugSun1+24)=CalendarYear,MONTH(AugSun1+24)=8),AugSun1+24,""))</f>
        <v>41870</v>
      </c>
      <c r="E11" s="20">
        <f>IF(DAY(AugSun1)=1,IF(AND(YEAR(AugSun1+18)=CalendarYear,MONTH(AugSun1+18)=8),AugSun1+18,""),IF(AND(YEAR(AugSun1+25)=CalendarYear,MONTH(AugSun1+25)=8),AugSun1+25,""))</f>
        <v>41871</v>
      </c>
      <c r="F11" s="20">
        <f>IF(DAY(AugSun1)=1,IF(AND(YEAR(AugSun1+19)=CalendarYear,MONTH(AugSun1+19)=8),AugSun1+19,""),IF(AND(YEAR(AugSun1+26)=CalendarYear,MONTH(AugSun1+26)=8),AugSun1+26,""))</f>
        <v>41872</v>
      </c>
      <c r="G11" s="20">
        <f>IF(DAY(AugSun1)=1,IF(AND(YEAR(AugSun1+20)=CalendarYear,MONTH(AugSun1+20)=8),AugSun1+20,""),IF(AND(YEAR(AugSun1+27)=CalendarYear,MONTH(AugSun1+27)=8),AugSun1+27,""))</f>
        <v>41873</v>
      </c>
      <c r="H11" s="20">
        <f>IF(DAY(AugSun1)=1,IF(AND(YEAR(AugSun1+21)=CalendarYear,MONTH(AugSun1+21)=8),AugSun1+21,""),IF(AND(YEAR(AugSun1+28)=CalendarYear,MONTH(AugSun1+28)=8),AugSun1+28,""))</f>
        <v>41874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IF(DAY(AugSun1)=1,IF(AND(YEAR(AugSun1+22)=CalendarYear,MONTH(AugSun1+22)=8),AugSun1+22,""),IF(AND(YEAR(AugSun1+29)=CalendarYear,MONTH(AugSun1+29)=8),AugSun1+29,""))</f>
        <v>41875</v>
      </c>
      <c r="C13" s="19">
        <f>IF(DAY(AugSun1)=1,IF(AND(YEAR(AugSun1+23)=CalendarYear,MONTH(AugSun1+23)=8),AugSun1+23,""),IF(AND(YEAR(AugSun1+30)=CalendarYear,MONTH(AugSun1+30)=8),AugSun1+30,""))</f>
        <v>41876</v>
      </c>
      <c r="D13" s="19">
        <f>IF(DAY(AugSun1)=1,IF(AND(YEAR(AugSun1+24)=CalendarYear,MONTH(AugSun1+24)=8),AugSun1+24,""),IF(AND(YEAR(AugSun1+31)=CalendarYear,MONTH(AugSun1+31)=8),AugSun1+31,""))</f>
        <v>41877</v>
      </c>
      <c r="E13" s="19">
        <f>IF(DAY(AugSun1)=1,IF(AND(YEAR(AugSun1+25)=CalendarYear,MONTH(AugSun1+25)=8),AugSun1+25,""),IF(AND(YEAR(AugSun1+32)=CalendarYear,MONTH(AugSun1+32)=8),AugSun1+32,""))</f>
        <v>41878</v>
      </c>
      <c r="F13" s="19">
        <f>IF(DAY(AugSun1)=1,IF(AND(YEAR(AugSun1+26)=CalendarYear,MONTH(AugSun1+26)=8),AugSun1+26,""),IF(AND(YEAR(AugSun1+33)=CalendarYear,MONTH(AugSun1+33)=8),AugSun1+33,""))</f>
        <v>41879</v>
      </c>
      <c r="G13" s="19">
        <f>IF(DAY(AugSun1)=1,IF(AND(YEAR(AugSun1+27)=CalendarYear,MONTH(AugSun1+27)=8),AugSun1+27,""),IF(AND(YEAR(AugSun1+34)=CalendarYear,MONTH(AugSun1+34)=8),AugSun1+34,""))</f>
        <v>41880</v>
      </c>
      <c r="H13" s="19">
        <f>IF(DAY(AugSun1)=1,IF(AND(YEAR(AugSun1+28)=CalendarYear,MONTH(AugSun1+28)=8),AugSun1+28,""),IF(AND(YEAR(AugSun1+35)=CalendarYear,MONTH(AugSun1+35)=8),AugSun1+35,""))</f>
        <v>41881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IF(DAY(AugSun1)=1,IF(AND(YEAR(AugSun1+29)=CalendarYear,MONTH(AugSun1+29)=8),AugSun1+29,""),IF(AND(YEAR(AugSun1+36)=CalendarYear,MONTH(AugSun1+36)=8),AugSun1+36,""))</f>
        <v>41882</v>
      </c>
      <c r="C15" s="21" t="str">
        <f>IF(DAY(AugSun1)=1,IF(AND(YEAR(AugSun1+30)=CalendarYear,MONTH(AugSun1+30)=8),AugSun1+30,""),IF(AND(YEAR(AugSun1+37)=CalendarYear,MONTH(AugSun1+37)=8),AugSun1+37,""))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UPPER(TEXT(DATE(CalendarYear,9,1),"mmmm yyyy"))</f>
        <v>SEPTEMBER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IF(DAY(SepSun1)=1,"",IF(AND(YEAR(SepSun1+1)=CalendarYear,MONTH(SepSun1+1)=9),SepSun1+1,""))</f>
        <v/>
      </c>
      <c r="C5" s="17">
        <f>IF(DAY(SepSun1)=1,"",IF(AND(YEAR(SepSun1+2)=CalendarYear,MONTH(SepSun1+2)=9),SepSun1+2,""))</f>
        <v>41883</v>
      </c>
      <c r="D5" s="17">
        <f>IF(DAY(SepSun1)=1,"",IF(AND(YEAR(SepSun1+3)=CalendarYear,MONTH(SepSun1+3)=9),SepSun1+3,""))</f>
        <v>41884</v>
      </c>
      <c r="E5" s="17">
        <f>IF(DAY(SepSun1)=1,"",IF(AND(YEAR(SepSun1+4)=CalendarYear,MONTH(SepSun1+4)=9),SepSun1+4,""))</f>
        <v>41885</v>
      </c>
      <c r="F5" s="17">
        <f>IF(DAY(SepSun1)=1,"",IF(AND(YEAR(SepSun1+5)=CalendarYear,MONTH(SepSun1+5)=9),SepSun1+5,""))</f>
        <v>41886</v>
      </c>
      <c r="G5" s="17">
        <f>IF(DAY(SepSun1)=1,"",IF(AND(YEAR(SepSun1+6)=CalendarYear,MONTH(SepSun1+6)=9),SepSun1+6,""))</f>
        <v>41887</v>
      </c>
      <c r="H5" s="17">
        <f>IF(DAY(SepSun1)=1,IF(AND(YEAR(SepSun1)=CalendarYear,MONTH(SepSun1)=9),SepSun1,""),IF(AND(YEAR(SepSun1+7)=CalendarYear,MONTH(SepSun1+7)=9),SepSun1+7,""))</f>
        <v>41888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IF(DAY(SepSun1)=1,IF(AND(YEAR(SepSun1+1)=CalendarYear,MONTH(SepSun1+1)=9),SepSun1+1,""),IF(AND(YEAR(SepSun1+8)=CalendarYear,MONTH(SepSun1+8)=9),SepSun1+8,""))</f>
        <v>41889</v>
      </c>
      <c r="C7" s="18">
        <f>IF(DAY(SepSun1)=1,IF(AND(YEAR(SepSun1+2)=CalendarYear,MONTH(SepSun1+2)=9),SepSun1+2,""),IF(AND(YEAR(SepSun1+9)=CalendarYear,MONTH(SepSun1+9)=9),SepSun1+9,""))</f>
        <v>41890</v>
      </c>
      <c r="D7" s="18">
        <f>IF(DAY(SepSun1)=1,IF(AND(YEAR(SepSun1+3)=CalendarYear,MONTH(SepSun1+3)=9),SepSun1+3,""),IF(AND(YEAR(SepSun1+10)=CalendarYear,MONTH(SepSun1+10)=9),SepSun1+10,""))</f>
        <v>41891</v>
      </c>
      <c r="E7" s="18">
        <f>IF(DAY(SepSun1)=1,IF(AND(YEAR(SepSun1+4)=CalendarYear,MONTH(SepSun1+4)=9),SepSun1+4,""),IF(AND(YEAR(SepSun1+11)=CalendarYear,MONTH(SepSun1+11)=9),SepSun1+11,""))</f>
        <v>41892</v>
      </c>
      <c r="F7" s="18">
        <f>IF(DAY(SepSun1)=1,IF(AND(YEAR(SepSun1+5)=CalendarYear,MONTH(SepSun1+5)=9),SepSun1+5,""),IF(AND(YEAR(SepSun1+12)=CalendarYear,MONTH(SepSun1+12)=9),SepSun1+12,""))</f>
        <v>41893</v>
      </c>
      <c r="G7" s="18">
        <f>IF(DAY(SepSun1)=1,IF(AND(YEAR(SepSun1+6)=CalendarYear,MONTH(SepSun1+6)=9),SepSun1+6,""),IF(AND(YEAR(SepSun1+13)=CalendarYear,MONTH(SepSun1+13)=9),SepSun1+13,""))</f>
        <v>41894</v>
      </c>
      <c r="H7" s="18">
        <f>IF(DAY(SepSun1)=1,IF(AND(YEAR(SepSun1+7)=CalendarYear,MONTH(SepSun1+7)=9),SepSun1+7,""),IF(AND(YEAR(SepSun1+14)=CalendarYear,MONTH(SepSun1+14)=9),SepSun1+14,""))</f>
        <v>41895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IF(DAY(SepSun1)=1,IF(AND(YEAR(SepSun1+8)=CalendarYear,MONTH(SepSun1+8)=9),SepSun1+8,""),IF(AND(YEAR(SepSun1+15)=CalendarYear,MONTH(SepSun1+15)=9),SepSun1+15,""))</f>
        <v>41896</v>
      </c>
      <c r="C9" s="19">
        <f>IF(DAY(SepSun1)=1,IF(AND(YEAR(SepSun1+9)=CalendarYear,MONTH(SepSun1+9)=9),SepSun1+9,""),IF(AND(YEAR(SepSun1+16)=CalendarYear,MONTH(SepSun1+16)=9),SepSun1+16,""))</f>
        <v>41897</v>
      </c>
      <c r="D9" s="19">
        <f>IF(DAY(SepSun1)=1,IF(AND(YEAR(SepSun1+10)=CalendarYear,MONTH(SepSun1+10)=9),SepSun1+10,""),IF(AND(YEAR(SepSun1+17)=CalendarYear,MONTH(SepSun1+17)=9),SepSun1+17,""))</f>
        <v>41898</v>
      </c>
      <c r="E9" s="19">
        <f>IF(DAY(SepSun1)=1,IF(AND(YEAR(SepSun1+11)=CalendarYear,MONTH(SepSun1+11)=9),SepSun1+11,""),IF(AND(YEAR(SepSun1+18)=CalendarYear,MONTH(SepSun1+18)=9),SepSun1+18,""))</f>
        <v>41899</v>
      </c>
      <c r="F9" s="19">
        <f>IF(DAY(SepSun1)=1,IF(AND(YEAR(SepSun1+12)=CalendarYear,MONTH(SepSun1+12)=9),SepSun1+12,""),IF(AND(YEAR(SepSun1+19)=CalendarYear,MONTH(SepSun1+19)=9),SepSun1+19,""))</f>
        <v>41900</v>
      </c>
      <c r="G9" s="19">
        <f>IF(DAY(SepSun1)=1,IF(AND(YEAR(SepSun1+13)=CalendarYear,MONTH(SepSun1+13)=9),SepSun1+13,""),IF(AND(YEAR(SepSun1+20)=CalendarYear,MONTH(SepSun1+20)=9),SepSun1+20,""))</f>
        <v>41901</v>
      </c>
      <c r="H9" s="19">
        <f>IF(DAY(SepSun1)=1,IF(AND(YEAR(SepSun1+14)=CalendarYear,MONTH(SepSun1+14)=9),SepSun1+14,""),IF(AND(YEAR(SepSun1+21)=CalendarYear,MONTH(SepSun1+21)=9),SepSun1+21,""))</f>
        <v>41902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IF(DAY(SepSun1)=1,IF(AND(YEAR(SepSun1+15)=CalendarYear,MONTH(SepSun1+15)=9),SepSun1+15,""),IF(AND(YEAR(SepSun1+22)=CalendarYear,MONTH(SepSun1+22)=9),SepSun1+22,""))</f>
        <v>41903</v>
      </c>
      <c r="C11" s="20">
        <f>IF(DAY(SepSun1)=1,IF(AND(YEAR(SepSun1+16)=CalendarYear,MONTH(SepSun1+16)=9),SepSun1+16,""),IF(AND(YEAR(SepSun1+23)=CalendarYear,MONTH(SepSun1+23)=9),SepSun1+23,""))</f>
        <v>41904</v>
      </c>
      <c r="D11" s="20">
        <f>IF(DAY(SepSun1)=1,IF(AND(YEAR(SepSun1+17)=CalendarYear,MONTH(SepSun1+17)=9),SepSun1+17,""),IF(AND(YEAR(SepSun1+24)=CalendarYear,MONTH(SepSun1+24)=9),SepSun1+24,""))</f>
        <v>41905</v>
      </c>
      <c r="E11" s="20">
        <f>IF(DAY(SepSun1)=1,IF(AND(YEAR(SepSun1+18)=CalendarYear,MONTH(SepSun1+18)=9),SepSun1+18,""),IF(AND(YEAR(SepSun1+25)=CalendarYear,MONTH(SepSun1+25)=9),SepSun1+25,""))</f>
        <v>41906</v>
      </c>
      <c r="F11" s="20">
        <f>IF(DAY(SepSun1)=1,IF(AND(YEAR(SepSun1+19)=CalendarYear,MONTH(SepSun1+19)=9),SepSun1+19,""),IF(AND(YEAR(SepSun1+26)=CalendarYear,MONTH(SepSun1+26)=9),SepSun1+26,""))</f>
        <v>41907</v>
      </c>
      <c r="G11" s="20">
        <f>IF(DAY(SepSun1)=1,IF(AND(YEAR(SepSun1+20)=CalendarYear,MONTH(SepSun1+20)=9),SepSun1+20,""),IF(AND(YEAR(SepSun1+27)=CalendarYear,MONTH(SepSun1+27)=9),SepSun1+27,""))</f>
        <v>41908</v>
      </c>
      <c r="H11" s="20">
        <f>IF(DAY(SepSun1)=1,IF(AND(YEAR(SepSun1+21)=CalendarYear,MONTH(SepSun1+21)=9),SepSun1+21,""),IF(AND(YEAR(SepSun1+28)=CalendarYear,MONTH(SepSun1+28)=9),SepSun1+28,""))</f>
        <v>41909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IF(DAY(SepSun1)=1,IF(AND(YEAR(SepSun1+22)=CalendarYear,MONTH(SepSun1+22)=9),SepSun1+22,""),IF(AND(YEAR(SepSun1+29)=CalendarYear,MONTH(SepSun1+29)=9),SepSun1+29,""))</f>
        <v>41910</v>
      </c>
      <c r="C13" s="19">
        <f>IF(DAY(SepSun1)=1,IF(AND(YEAR(SepSun1+23)=CalendarYear,MONTH(SepSun1+23)=9),SepSun1+23,""),IF(AND(YEAR(SepSun1+30)=CalendarYear,MONTH(SepSun1+30)=9),SepSun1+30,""))</f>
        <v>41911</v>
      </c>
      <c r="D13" s="19">
        <f>IF(DAY(SepSun1)=1,IF(AND(YEAR(SepSun1+24)=CalendarYear,MONTH(SepSun1+24)=9),SepSun1+24,""),IF(AND(YEAR(SepSun1+31)=CalendarYear,MONTH(SepSun1+31)=9),SepSun1+31,""))</f>
        <v>41912</v>
      </c>
      <c r="E13" s="19" t="str">
        <f>IF(DAY(SepSun1)=1,IF(AND(YEAR(SepSun1+25)=CalendarYear,MONTH(SepSun1+25)=9),SepSun1+25,""),IF(AND(YEAR(SepSun1+32)=CalendarYear,MONTH(SepSun1+32)=9),SepSun1+32,""))</f>
        <v/>
      </c>
      <c r="F13" s="19" t="str">
        <f>IF(DAY(SepSun1)=1,IF(AND(YEAR(SepSun1+26)=CalendarYear,MONTH(SepSun1+26)=9),SepSun1+26,""),IF(AND(YEAR(SepSun1+33)=CalendarYear,MONTH(SepSun1+33)=9),SepSun1+33,""))</f>
        <v/>
      </c>
      <c r="G13" s="19" t="str">
        <f>IF(DAY(SepSun1)=1,IF(AND(YEAR(SepSun1+27)=CalendarYear,MONTH(SepSun1+27)=9),SepSun1+27,""),IF(AND(YEAR(SepSun1+34)=CalendarYear,MONTH(SepSun1+34)=9),SepSun1+34,""))</f>
        <v/>
      </c>
      <c r="H13" s="19" t="str">
        <f>IF(DAY(SepSun1)=1,IF(AND(YEAR(SepSun1+28)=CalendarYear,MONTH(SepSun1+28)=9),SepSun1+28,""),IF(AND(YEAR(SepSun1+35)=CalendarYear,MONTH(SepSun1+35)=9),SepSun1+35,""))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IF(DAY(SepSun1)=1,IF(AND(YEAR(SepSun1+29)=CalendarYear,MONTH(SepSun1+29)=9),SepSun1+29,""),IF(AND(YEAR(SepSun1+36)=CalendarYear,MONTH(SepSun1+36)=9),SepSun1+36,""))</f>
        <v/>
      </c>
      <c r="C15" s="21" t="str">
        <f>IF(DAY(SepSun1)=1,IF(AND(YEAR(SepSun1+30)=CalendarYear,MONTH(SepSun1+30)=9),SepSun1+30,""),IF(AND(YEAR(SepSun1+37)=CalendarYear,MONTH(SepSun1+37)=9),SepSun1+37,""))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UPPER(TEXT(DATE(CalendarYear,10,1),"mmmm yyyy"))</f>
        <v>OCTOBER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IF(DAY(OctSun1)=1,"",IF(AND(YEAR(OctSun1+1)=CalendarYear,MONTH(OctSun1+1)=10),OctSun1+1,""))</f>
        <v/>
      </c>
      <c r="C5" s="17" t="str">
        <f>IF(DAY(OctSun1)=1,"",IF(AND(YEAR(OctSun1+2)=CalendarYear,MONTH(OctSun1+2)=10),OctSun1+2,""))</f>
        <v/>
      </c>
      <c r="D5" s="17" t="str">
        <f>IF(DAY(OctSun1)=1,"",IF(AND(YEAR(OctSun1+3)=CalendarYear,MONTH(OctSun1+3)=10),OctSun1+3,""))</f>
        <v/>
      </c>
      <c r="E5" s="17">
        <f>IF(DAY(OctSun1)=1,"",IF(AND(YEAR(OctSun1+4)=CalendarYear,MONTH(OctSun1+4)=10),OctSun1+4,""))</f>
        <v>41913</v>
      </c>
      <c r="F5" s="17">
        <f>IF(DAY(OctSun1)=1,"",IF(AND(YEAR(OctSun1+5)=CalendarYear,MONTH(OctSun1+5)=10),OctSun1+5,""))</f>
        <v>41914</v>
      </c>
      <c r="G5" s="17">
        <f>IF(DAY(OctSun1)=1,"",IF(AND(YEAR(OctSun1+6)=CalendarYear,MONTH(OctSun1+6)=10),OctSun1+6,""))</f>
        <v>41915</v>
      </c>
      <c r="H5" s="17">
        <f>IF(DAY(OctSun1)=1,IF(AND(YEAR(OctSun1)=CalendarYear,MONTH(OctSun1)=10),OctSun1,""),IF(AND(YEAR(OctSun1+7)=CalendarYear,MONTH(OctSun1+7)=10),OctSun1+7,""))</f>
        <v>41916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IF(DAY(OctSun1)=1,IF(AND(YEAR(OctSun1+1)=CalendarYear,MONTH(OctSun1+1)=10),OctSun1+1,""),IF(AND(YEAR(OctSun1+8)=CalendarYear,MONTH(OctSun1+8)=10),OctSun1+8,""))</f>
        <v>41917</v>
      </c>
      <c r="C7" s="18">
        <f>IF(DAY(OctSun1)=1,IF(AND(YEAR(OctSun1+2)=CalendarYear,MONTH(OctSun1+2)=10),OctSun1+2,""),IF(AND(YEAR(OctSun1+9)=CalendarYear,MONTH(OctSun1+9)=10),OctSun1+9,""))</f>
        <v>41918</v>
      </c>
      <c r="D7" s="18">
        <f>IF(DAY(OctSun1)=1,IF(AND(YEAR(OctSun1+3)=CalendarYear,MONTH(OctSun1+3)=10),OctSun1+3,""),IF(AND(YEAR(OctSun1+10)=CalendarYear,MONTH(OctSun1+10)=10),OctSun1+10,""))</f>
        <v>41919</v>
      </c>
      <c r="E7" s="18">
        <f>IF(DAY(OctSun1)=1,IF(AND(YEAR(OctSun1+4)=CalendarYear,MONTH(OctSun1+4)=10),OctSun1+4,""),IF(AND(YEAR(OctSun1+11)=CalendarYear,MONTH(OctSun1+11)=10),OctSun1+11,""))</f>
        <v>41920</v>
      </c>
      <c r="F7" s="18">
        <f>IF(DAY(OctSun1)=1,IF(AND(YEAR(OctSun1+5)=CalendarYear,MONTH(OctSun1+5)=10),OctSun1+5,""),IF(AND(YEAR(OctSun1+12)=CalendarYear,MONTH(OctSun1+12)=10),OctSun1+12,""))</f>
        <v>41921</v>
      </c>
      <c r="G7" s="18">
        <f>IF(DAY(OctSun1)=1,IF(AND(YEAR(OctSun1+6)=CalendarYear,MONTH(OctSun1+6)=10),OctSun1+6,""),IF(AND(YEAR(OctSun1+13)=CalendarYear,MONTH(OctSun1+13)=10),OctSun1+13,""))</f>
        <v>41922</v>
      </c>
      <c r="H7" s="18">
        <f>IF(DAY(OctSun1)=1,IF(AND(YEAR(OctSun1+7)=CalendarYear,MONTH(OctSun1+7)=10),OctSun1+7,""),IF(AND(YEAR(OctSun1+14)=CalendarYear,MONTH(OctSun1+14)=10),OctSun1+14,""))</f>
        <v>41923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IF(DAY(OctSun1)=1,IF(AND(YEAR(OctSun1+8)=CalendarYear,MONTH(OctSun1+8)=10),OctSun1+8,""),IF(AND(YEAR(OctSun1+15)=CalendarYear,MONTH(OctSun1+15)=10),OctSun1+15,""))</f>
        <v>41924</v>
      </c>
      <c r="C9" s="19">
        <f>IF(DAY(OctSun1)=1,IF(AND(YEAR(OctSun1+9)=CalendarYear,MONTH(OctSun1+9)=10),OctSun1+9,""),IF(AND(YEAR(OctSun1+16)=CalendarYear,MONTH(OctSun1+16)=10),OctSun1+16,""))</f>
        <v>41925</v>
      </c>
      <c r="D9" s="19">
        <f>IF(DAY(OctSun1)=1,IF(AND(YEAR(OctSun1+10)=CalendarYear,MONTH(OctSun1+10)=10),OctSun1+10,""),IF(AND(YEAR(OctSun1+17)=CalendarYear,MONTH(OctSun1+17)=10),OctSun1+17,""))</f>
        <v>41926</v>
      </c>
      <c r="E9" s="19">
        <f>IF(DAY(OctSun1)=1,IF(AND(YEAR(OctSun1+11)=CalendarYear,MONTH(OctSun1+11)=10),OctSun1+11,""),IF(AND(YEAR(OctSun1+18)=CalendarYear,MONTH(OctSun1+18)=10),OctSun1+18,""))</f>
        <v>41927</v>
      </c>
      <c r="F9" s="19">
        <f>IF(DAY(OctSun1)=1,IF(AND(YEAR(OctSun1+12)=CalendarYear,MONTH(OctSun1+12)=10),OctSun1+12,""),IF(AND(YEAR(OctSun1+19)=CalendarYear,MONTH(OctSun1+19)=10),OctSun1+19,""))</f>
        <v>41928</v>
      </c>
      <c r="G9" s="19">
        <f>IF(DAY(OctSun1)=1,IF(AND(YEAR(OctSun1+13)=CalendarYear,MONTH(OctSun1+13)=10),OctSun1+13,""),IF(AND(YEAR(OctSun1+20)=CalendarYear,MONTH(OctSun1+20)=10),OctSun1+20,""))</f>
        <v>41929</v>
      </c>
      <c r="H9" s="19">
        <f>IF(DAY(OctSun1)=1,IF(AND(YEAR(OctSun1+14)=CalendarYear,MONTH(OctSun1+14)=10),OctSun1+14,""),IF(AND(YEAR(OctSun1+21)=CalendarYear,MONTH(OctSun1+21)=10),OctSun1+21,""))</f>
        <v>41930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IF(DAY(OctSun1)=1,IF(AND(YEAR(OctSun1+15)=CalendarYear,MONTH(OctSun1+15)=10),OctSun1+15,""),IF(AND(YEAR(OctSun1+22)=CalendarYear,MONTH(OctSun1+22)=10),OctSun1+22,""))</f>
        <v>41931</v>
      </c>
      <c r="C11" s="20">
        <f>IF(DAY(OctSun1)=1,IF(AND(YEAR(OctSun1+16)=CalendarYear,MONTH(OctSun1+16)=10),OctSun1+16,""),IF(AND(YEAR(OctSun1+23)=CalendarYear,MONTH(OctSun1+23)=10),OctSun1+23,""))</f>
        <v>41932</v>
      </c>
      <c r="D11" s="20">
        <f>IF(DAY(OctSun1)=1,IF(AND(YEAR(OctSun1+17)=CalendarYear,MONTH(OctSun1+17)=10),OctSun1+17,""),IF(AND(YEAR(OctSun1+24)=CalendarYear,MONTH(OctSun1+24)=10),OctSun1+24,""))</f>
        <v>41933</v>
      </c>
      <c r="E11" s="20">
        <f>IF(DAY(OctSun1)=1,IF(AND(YEAR(OctSun1+18)=CalendarYear,MONTH(OctSun1+18)=10),OctSun1+18,""),IF(AND(YEAR(OctSun1+25)=CalendarYear,MONTH(OctSun1+25)=10),OctSun1+25,""))</f>
        <v>41934</v>
      </c>
      <c r="F11" s="20">
        <f>IF(DAY(OctSun1)=1,IF(AND(YEAR(OctSun1+19)=CalendarYear,MONTH(OctSun1+19)=10),OctSun1+19,""),IF(AND(YEAR(OctSun1+26)=CalendarYear,MONTH(OctSun1+26)=10),OctSun1+26,""))</f>
        <v>41935</v>
      </c>
      <c r="G11" s="20">
        <f>IF(DAY(OctSun1)=1,IF(AND(YEAR(OctSun1+20)=CalendarYear,MONTH(OctSun1+20)=10),OctSun1+20,""),IF(AND(YEAR(OctSun1+27)=CalendarYear,MONTH(OctSun1+27)=10),OctSun1+27,""))</f>
        <v>41936</v>
      </c>
      <c r="H11" s="20">
        <f>IF(DAY(OctSun1)=1,IF(AND(YEAR(OctSun1+21)=CalendarYear,MONTH(OctSun1+21)=10),OctSun1+21,""),IF(AND(YEAR(OctSun1+28)=CalendarYear,MONTH(OctSun1+28)=10),OctSun1+28,""))</f>
        <v>41937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IF(DAY(OctSun1)=1,IF(AND(YEAR(OctSun1+22)=CalendarYear,MONTH(OctSun1+22)=10),OctSun1+22,""),IF(AND(YEAR(OctSun1+29)=CalendarYear,MONTH(OctSun1+29)=10),OctSun1+29,""))</f>
        <v>41938</v>
      </c>
      <c r="C13" s="19">
        <f>IF(DAY(OctSun1)=1,IF(AND(YEAR(OctSun1+23)=CalendarYear,MONTH(OctSun1+23)=10),OctSun1+23,""),IF(AND(YEAR(OctSun1+30)=CalendarYear,MONTH(OctSun1+30)=10),OctSun1+30,""))</f>
        <v>41939</v>
      </c>
      <c r="D13" s="19">
        <f>IF(DAY(OctSun1)=1,IF(AND(YEAR(OctSun1+24)=CalendarYear,MONTH(OctSun1+24)=10),OctSun1+24,""),IF(AND(YEAR(OctSun1+31)=CalendarYear,MONTH(OctSun1+31)=10),OctSun1+31,""))</f>
        <v>41940</v>
      </c>
      <c r="E13" s="19">
        <f>IF(DAY(OctSun1)=1,IF(AND(YEAR(OctSun1+25)=CalendarYear,MONTH(OctSun1+25)=10),OctSun1+25,""),IF(AND(YEAR(OctSun1+32)=CalendarYear,MONTH(OctSun1+32)=10),OctSun1+32,""))</f>
        <v>41941</v>
      </c>
      <c r="F13" s="19">
        <f>IF(DAY(OctSun1)=1,IF(AND(YEAR(OctSun1+26)=CalendarYear,MONTH(OctSun1+26)=10),OctSun1+26,""),IF(AND(YEAR(OctSun1+33)=CalendarYear,MONTH(OctSun1+33)=10),OctSun1+33,""))</f>
        <v>41942</v>
      </c>
      <c r="G13" s="19">
        <f>IF(DAY(OctSun1)=1,IF(AND(YEAR(OctSun1+27)=CalendarYear,MONTH(OctSun1+27)=10),OctSun1+27,""),IF(AND(YEAR(OctSun1+34)=CalendarYear,MONTH(OctSun1+34)=10),OctSun1+34,""))</f>
        <v>41943</v>
      </c>
      <c r="H13" s="19" t="str">
        <f>IF(DAY(OctSun1)=1,IF(AND(YEAR(OctSun1+28)=CalendarYear,MONTH(OctSun1+28)=10),OctSun1+28,""),IF(AND(YEAR(OctSun1+35)=CalendarYear,MONTH(OctSun1+35)=10),OctSun1+35,""))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IF(DAY(OctSun1)=1,IF(AND(YEAR(OctSun1+29)=CalendarYear,MONTH(OctSun1+29)=10),OctSun1+29,""),IF(AND(YEAR(OctSun1+36)=CalendarYear,MONTH(OctSun1+36)=10),OctSun1+36,""))</f>
        <v/>
      </c>
      <c r="C15" s="21" t="str">
        <f>IF(DAY(OctSun1)=1,IF(AND(YEAR(OctSun1+30)=CalendarYear,MONTH(OctSun1+30)=10),OctSun1+30,""),IF(AND(YEAR(OctSun1+37)=CalendarYear,MONTH(OctSun1+37)=10),OctSun1+37,""))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UPPER(TEXT(DATE(CalendarYear,11,1),"mmmm yyyy"))</f>
        <v>NOVEMBER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IF(DAY(NovSun1)=1,"",IF(AND(YEAR(NovSun1+1)=CalendarYear,MONTH(NovSun1+1)=11),NovSun1+1,""))</f>
        <v/>
      </c>
      <c r="C5" s="17" t="str">
        <f>IF(DAY(NovSun1)=1,"",IF(AND(YEAR(NovSun1+2)=CalendarYear,MONTH(NovSun1+2)=11),NovSun1+2,""))</f>
        <v/>
      </c>
      <c r="D5" s="17" t="str">
        <f>IF(DAY(NovSun1)=1,"",IF(AND(YEAR(NovSun1+3)=CalendarYear,MONTH(NovSun1+3)=11),NovSun1+3,""))</f>
        <v/>
      </c>
      <c r="E5" s="17" t="str">
        <f>IF(DAY(NovSun1)=1,"",IF(AND(YEAR(NovSun1+4)=CalendarYear,MONTH(NovSun1+4)=11),NovSun1+4,""))</f>
        <v/>
      </c>
      <c r="F5" s="17" t="str">
        <f>IF(DAY(NovSun1)=1,"",IF(AND(YEAR(NovSun1+5)=CalendarYear,MONTH(NovSun1+5)=11),NovSun1+5,""))</f>
        <v/>
      </c>
      <c r="G5" s="17" t="str">
        <f>IF(DAY(NovSun1)=1,"",IF(AND(YEAR(NovSun1+6)=CalendarYear,MONTH(NovSun1+6)=11),NovSun1+6,""))</f>
        <v/>
      </c>
      <c r="H5" s="17">
        <f>IF(DAY(NovSun1)=1,IF(AND(YEAR(NovSun1)=CalendarYear,MONTH(NovSun1)=11),NovSun1,""),IF(AND(YEAR(NovSun1+7)=CalendarYear,MONTH(NovSun1+7)=11),NovSun1+7,""))</f>
        <v>41944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IF(DAY(NovSun1)=1,IF(AND(YEAR(NovSun1+1)=CalendarYear,MONTH(NovSun1+1)=11),NovSun1+1,""),IF(AND(YEAR(NovSun1+8)=CalendarYear,MONTH(NovSun1+8)=11),NovSun1+8,""))</f>
        <v>41945</v>
      </c>
      <c r="C7" s="18">
        <f>IF(DAY(NovSun1)=1,IF(AND(YEAR(NovSun1+2)=CalendarYear,MONTH(NovSun1+2)=11),NovSun1+2,""),IF(AND(YEAR(NovSun1+9)=CalendarYear,MONTH(NovSun1+9)=11),NovSun1+9,""))</f>
        <v>41946</v>
      </c>
      <c r="D7" s="18">
        <f>IF(DAY(NovSun1)=1,IF(AND(YEAR(NovSun1+3)=CalendarYear,MONTH(NovSun1+3)=11),NovSun1+3,""),IF(AND(YEAR(NovSun1+10)=CalendarYear,MONTH(NovSun1+10)=11),NovSun1+10,""))</f>
        <v>41947</v>
      </c>
      <c r="E7" s="18">
        <f>IF(DAY(NovSun1)=1,IF(AND(YEAR(NovSun1+4)=CalendarYear,MONTH(NovSun1+4)=11),NovSun1+4,""),IF(AND(YEAR(NovSun1+11)=CalendarYear,MONTH(NovSun1+11)=11),NovSun1+11,""))</f>
        <v>41948</v>
      </c>
      <c r="F7" s="18">
        <f>IF(DAY(NovSun1)=1,IF(AND(YEAR(NovSun1+5)=CalendarYear,MONTH(NovSun1+5)=11),NovSun1+5,""),IF(AND(YEAR(NovSun1+12)=CalendarYear,MONTH(NovSun1+12)=11),NovSun1+12,""))</f>
        <v>41949</v>
      </c>
      <c r="G7" s="18">
        <f>IF(DAY(NovSun1)=1,IF(AND(YEAR(NovSun1+6)=CalendarYear,MONTH(NovSun1+6)=11),NovSun1+6,""),IF(AND(YEAR(NovSun1+13)=CalendarYear,MONTH(NovSun1+13)=11),NovSun1+13,""))</f>
        <v>41950</v>
      </c>
      <c r="H7" s="18">
        <f>IF(DAY(NovSun1)=1,IF(AND(YEAR(NovSun1+7)=CalendarYear,MONTH(NovSun1+7)=11),NovSun1+7,""),IF(AND(YEAR(NovSun1+14)=CalendarYear,MONTH(NovSun1+14)=11),NovSun1+14,""))</f>
        <v>41951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IF(DAY(NovSun1)=1,IF(AND(YEAR(NovSun1+8)=CalendarYear,MONTH(NovSun1+8)=11),NovSun1+8,""),IF(AND(YEAR(NovSun1+15)=CalendarYear,MONTH(NovSun1+15)=11),NovSun1+15,""))</f>
        <v>41952</v>
      </c>
      <c r="C9" s="19">
        <f>IF(DAY(NovSun1)=1,IF(AND(YEAR(NovSun1+9)=CalendarYear,MONTH(NovSun1+9)=11),NovSun1+9,""),IF(AND(YEAR(NovSun1+16)=CalendarYear,MONTH(NovSun1+16)=11),NovSun1+16,""))</f>
        <v>41953</v>
      </c>
      <c r="D9" s="19">
        <f>IF(DAY(NovSun1)=1,IF(AND(YEAR(NovSun1+10)=CalendarYear,MONTH(NovSun1+10)=11),NovSun1+10,""),IF(AND(YEAR(NovSun1+17)=CalendarYear,MONTH(NovSun1+17)=11),NovSun1+17,""))</f>
        <v>41954</v>
      </c>
      <c r="E9" s="19">
        <f>IF(DAY(NovSun1)=1,IF(AND(YEAR(NovSun1+11)=CalendarYear,MONTH(NovSun1+11)=11),NovSun1+11,""),IF(AND(YEAR(NovSun1+18)=CalendarYear,MONTH(NovSun1+18)=11),NovSun1+18,""))</f>
        <v>41955</v>
      </c>
      <c r="F9" s="19">
        <f>IF(DAY(NovSun1)=1,IF(AND(YEAR(NovSun1+12)=CalendarYear,MONTH(NovSun1+12)=11),NovSun1+12,""),IF(AND(YEAR(NovSun1+19)=CalendarYear,MONTH(NovSun1+19)=11),NovSun1+19,""))</f>
        <v>41956</v>
      </c>
      <c r="G9" s="19">
        <f>IF(DAY(NovSun1)=1,IF(AND(YEAR(NovSun1+13)=CalendarYear,MONTH(NovSun1+13)=11),NovSun1+13,""),IF(AND(YEAR(NovSun1+20)=CalendarYear,MONTH(NovSun1+20)=11),NovSun1+20,""))</f>
        <v>41957</v>
      </c>
      <c r="H9" s="19">
        <f>IF(DAY(NovSun1)=1,IF(AND(YEAR(NovSun1+14)=CalendarYear,MONTH(NovSun1+14)=11),NovSun1+14,""),IF(AND(YEAR(NovSun1+21)=CalendarYear,MONTH(NovSun1+21)=11),NovSun1+21,""))</f>
        <v>41958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IF(DAY(NovSun1)=1,IF(AND(YEAR(NovSun1+15)=CalendarYear,MONTH(NovSun1+15)=11),NovSun1+15,""),IF(AND(YEAR(NovSun1+22)=CalendarYear,MONTH(NovSun1+22)=11),NovSun1+22,""))</f>
        <v>41959</v>
      </c>
      <c r="C11" s="20">
        <f>IF(DAY(NovSun1)=1,IF(AND(YEAR(NovSun1+16)=CalendarYear,MONTH(NovSun1+16)=11),NovSun1+16,""),IF(AND(YEAR(NovSun1+23)=CalendarYear,MONTH(NovSun1+23)=11),NovSun1+23,""))</f>
        <v>41960</v>
      </c>
      <c r="D11" s="20">
        <f>IF(DAY(NovSun1)=1,IF(AND(YEAR(NovSun1+17)=CalendarYear,MONTH(NovSun1+17)=11),NovSun1+17,""),IF(AND(YEAR(NovSun1+24)=CalendarYear,MONTH(NovSun1+24)=11),NovSun1+24,""))</f>
        <v>41961</v>
      </c>
      <c r="E11" s="20">
        <f>IF(DAY(NovSun1)=1,IF(AND(YEAR(NovSun1+18)=CalendarYear,MONTH(NovSun1+18)=11),NovSun1+18,""),IF(AND(YEAR(NovSun1+25)=CalendarYear,MONTH(NovSun1+25)=11),NovSun1+25,""))</f>
        <v>41962</v>
      </c>
      <c r="F11" s="20">
        <f>IF(DAY(NovSun1)=1,IF(AND(YEAR(NovSun1+19)=CalendarYear,MONTH(NovSun1+19)=11),NovSun1+19,""),IF(AND(YEAR(NovSun1+26)=CalendarYear,MONTH(NovSun1+26)=11),NovSun1+26,""))</f>
        <v>41963</v>
      </c>
      <c r="G11" s="20">
        <f>IF(DAY(NovSun1)=1,IF(AND(YEAR(NovSun1+20)=CalendarYear,MONTH(NovSun1+20)=11),NovSun1+20,""),IF(AND(YEAR(NovSun1+27)=CalendarYear,MONTH(NovSun1+27)=11),NovSun1+27,""))</f>
        <v>41964</v>
      </c>
      <c r="H11" s="20">
        <f>IF(DAY(NovSun1)=1,IF(AND(YEAR(NovSun1+21)=CalendarYear,MONTH(NovSun1+21)=11),NovSun1+21,""),IF(AND(YEAR(NovSun1+28)=CalendarYear,MONTH(NovSun1+28)=11),NovSun1+28,""))</f>
        <v>41965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IF(DAY(NovSun1)=1,IF(AND(YEAR(NovSun1+22)=CalendarYear,MONTH(NovSun1+22)=11),NovSun1+22,""),IF(AND(YEAR(NovSun1+29)=CalendarYear,MONTH(NovSun1+29)=11),NovSun1+29,""))</f>
        <v>41966</v>
      </c>
      <c r="C13" s="19">
        <f>IF(DAY(NovSun1)=1,IF(AND(YEAR(NovSun1+23)=CalendarYear,MONTH(NovSun1+23)=11),NovSun1+23,""),IF(AND(YEAR(NovSun1+30)=CalendarYear,MONTH(NovSun1+30)=11),NovSun1+30,""))</f>
        <v>41967</v>
      </c>
      <c r="D13" s="19">
        <f>IF(DAY(NovSun1)=1,IF(AND(YEAR(NovSun1+24)=CalendarYear,MONTH(NovSun1+24)=11),NovSun1+24,""),IF(AND(YEAR(NovSun1+31)=CalendarYear,MONTH(NovSun1+31)=11),NovSun1+31,""))</f>
        <v>41968</v>
      </c>
      <c r="E13" s="19">
        <f>IF(DAY(NovSun1)=1,IF(AND(YEAR(NovSun1+25)=CalendarYear,MONTH(NovSun1+25)=11),NovSun1+25,""),IF(AND(YEAR(NovSun1+32)=CalendarYear,MONTH(NovSun1+32)=11),NovSun1+32,""))</f>
        <v>41969</v>
      </c>
      <c r="F13" s="19">
        <f>IF(DAY(NovSun1)=1,IF(AND(YEAR(NovSun1+26)=CalendarYear,MONTH(NovSun1+26)=11),NovSun1+26,""),IF(AND(YEAR(NovSun1+33)=CalendarYear,MONTH(NovSun1+33)=11),NovSun1+33,""))</f>
        <v>41970</v>
      </c>
      <c r="G13" s="19">
        <f>IF(DAY(NovSun1)=1,IF(AND(YEAR(NovSun1+27)=CalendarYear,MONTH(NovSun1+27)=11),NovSun1+27,""),IF(AND(YEAR(NovSun1+34)=CalendarYear,MONTH(NovSun1+34)=11),NovSun1+34,""))</f>
        <v>41971</v>
      </c>
      <c r="H13" s="19">
        <f>IF(DAY(NovSun1)=1,IF(AND(YEAR(NovSun1+28)=CalendarYear,MONTH(NovSun1+28)=11),NovSun1+28,""),IF(AND(YEAR(NovSun1+35)=CalendarYear,MONTH(NovSun1+35)=11),NovSun1+35,""))</f>
        <v>41972</v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>
        <f>IF(DAY(NovSun1)=1,IF(AND(YEAR(NovSun1+29)=CalendarYear,MONTH(NovSun1+29)=11),NovSun1+29,""),IF(AND(YEAR(NovSun1+36)=CalendarYear,MONTH(NovSun1+36)=11),NovSun1+36,""))</f>
        <v>41973</v>
      </c>
      <c r="C15" s="21" t="str">
        <f>IF(DAY(NovSun1)=1,IF(AND(YEAR(NovSun1+30)=CalendarYear,MONTH(NovSun1+30)=11),NovSun1+30,""),IF(AND(YEAR(NovSun1+37)=CalendarYear,MONTH(NovSun1+37)=11),NovSun1+37,""))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17.2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zoomScale="86" zoomScaleNormal="86" workbookViewId="0"/>
  </sheetViews>
  <sheetFormatPr defaultColWidth="6.6640625" defaultRowHeight="14.25" x14ac:dyDescent="0.2"/>
  <cols>
    <col min="1" max="1" width="3.109375" style="1" customWidth="1"/>
    <col min="2" max="9" width="13.77734375" style="1" customWidth="1"/>
    <col min="10" max="10" width="12.6640625" style="1" customWidth="1"/>
    <col min="11" max="11" width="2.109375" style="1" customWidth="1"/>
    <col min="12" max="12" width="11.77734375" style="1" customWidth="1"/>
    <col min="13" max="13" width="11.33203125" style="1" customWidth="1"/>
    <col min="14" max="16384" width="6.6640625" style="1"/>
  </cols>
  <sheetData>
    <row r="1" spans="1:18" ht="15.75" x14ac:dyDescent="0.25">
      <c r="A1"/>
    </row>
    <row r="2" spans="1:18" ht="26.25" customHeight="1" x14ac:dyDescent="0.25">
      <c r="A2"/>
    </row>
    <row r="3" spans="1:18" ht="57.75" customHeight="1" x14ac:dyDescent="0.25">
      <c r="A3"/>
      <c r="B3" s="35" t="str">
        <f>UPPER(TEXT(DATE(CalendarYear,12,1),"mmmm yyyy"))</f>
        <v>DECEMBER 2014</v>
      </c>
      <c r="C3" s="35"/>
      <c r="D3" s="35"/>
      <c r="E3" s="35"/>
      <c r="F3" s="35"/>
    </row>
    <row r="4" spans="1:18" customFormat="1" ht="29.25" customHeight="1" x14ac:dyDescent="0.25">
      <c r="B4" s="14" t="s">
        <v>6</v>
      </c>
      <c r="C4" s="15" t="s">
        <v>0</v>
      </c>
      <c r="D4" s="15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"/>
      <c r="J4" s="1"/>
      <c r="L4" s="1"/>
      <c r="M4" s="7"/>
      <c r="Q4" s="1"/>
      <c r="R4" s="1"/>
    </row>
    <row r="5" spans="1:18" customFormat="1" ht="15" customHeight="1" x14ac:dyDescent="0.25">
      <c r="B5" s="17" t="str">
        <f>IF(DAY(DecSun1)=1,"",IF(AND(YEAR(DecSun1+1)=CalendarYear,MONTH(DecSun1+1)=12),DecSun1+1,""))</f>
        <v/>
      </c>
      <c r="C5" s="17">
        <f>IF(DAY(DecSun1)=1,"",IF(AND(YEAR(DecSun1+2)=CalendarYear,MONTH(DecSun1+2)=12),DecSun1+2,""))</f>
        <v>41974</v>
      </c>
      <c r="D5" s="17">
        <f>IF(DAY(DecSun1)=1,"",IF(AND(YEAR(DecSun1+3)=CalendarYear,MONTH(DecSun1+3)=12),DecSun1+3,""))</f>
        <v>41975</v>
      </c>
      <c r="E5" s="17">
        <f>IF(DAY(DecSun1)=1,"",IF(AND(YEAR(DecSun1+4)=CalendarYear,MONTH(DecSun1+4)=12),DecSun1+4,""))</f>
        <v>41976</v>
      </c>
      <c r="F5" s="17">
        <f>IF(DAY(DecSun1)=1,"",IF(AND(YEAR(DecSun1+5)=CalendarYear,MONTH(DecSun1+5)=12),DecSun1+5,""))</f>
        <v>41977</v>
      </c>
      <c r="G5" s="17">
        <f>IF(DAY(DecSun1)=1,"",IF(AND(YEAR(DecSun1+6)=CalendarYear,MONTH(DecSun1+6)=12),DecSun1+6,""))</f>
        <v>41978</v>
      </c>
      <c r="H5" s="17">
        <f>IF(DAY(DecSun1)=1,IF(AND(YEAR(DecSun1)=CalendarYear,MONTH(DecSun1)=12),DecSun1,""),IF(AND(YEAR(DecSun1+7)=CalendarYear,MONTH(DecSun1+7)=12),DecSun1+7,""))</f>
        <v>41979</v>
      </c>
      <c r="I5" s="3"/>
      <c r="K5" s="1"/>
      <c r="L5" s="1"/>
      <c r="M5" s="1"/>
      <c r="Q5" s="2"/>
      <c r="R5" s="1"/>
    </row>
    <row r="6" spans="1:18" s="2" customFormat="1" ht="55.5" customHeight="1" x14ac:dyDescent="0.25">
      <c r="A6"/>
      <c r="B6" s="10"/>
      <c r="C6" s="10"/>
      <c r="D6" s="10"/>
      <c r="E6" s="10"/>
      <c r="F6" s="10"/>
      <c r="G6" s="11"/>
      <c r="H6" s="11"/>
      <c r="I6" s="3"/>
    </row>
    <row r="7" spans="1:18" ht="15" customHeight="1" x14ac:dyDescent="0.25">
      <c r="A7"/>
      <c r="B7" s="18">
        <f>IF(DAY(DecSun1)=1,IF(AND(YEAR(DecSun1+1)=CalendarYear,MONTH(DecSun1+1)=12),DecSun1+1,""),IF(AND(YEAR(DecSun1+8)=CalendarYear,MONTH(DecSun1+8)=12),DecSun1+8,""))</f>
        <v>41980</v>
      </c>
      <c r="C7" s="18">
        <f>IF(DAY(DecSun1)=1,IF(AND(YEAR(DecSun1+2)=CalendarYear,MONTH(DecSun1+2)=12),DecSun1+2,""),IF(AND(YEAR(DecSun1+9)=CalendarYear,MONTH(DecSun1+9)=12),DecSun1+9,""))</f>
        <v>41981</v>
      </c>
      <c r="D7" s="18">
        <f>IF(DAY(DecSun1)=1,IF(AND(YEAR(DecSun1+3)=CalendarYear,MONTH(DecSun1+3)=12),DecSun1+3,""),IF(AND(YEAR(DecSun1+10)=CalendarYear,MONTH(DecSun1+10)=12),DecSun1+10,""))</f>
        <v>41982</v>
      </c>
      <c r="E7" s="18">
        <f>IF(DAY(DecSun1)=1,IF(AND(YEAR(DecSun1+4)=CalendarYear,MONTH(DecSun1+4)=12),DecSun1+4,""),IF(AND(YEAR(DecSun1+11)=CalendarYear,MONTH(DecSun1+11)=12),DecSun1+11,""))</f>
        <v>41983</v>
      </c>
      <c r="F7" s="18">
        <f>IF(DAY(DecSun1)=1,IF(AND(YEAR(DecSun1+5)=CalendarYear,MONTH(DecSun1+5)=12),DecSun1+5,""),IF(AND(YEAR(DecSun1+12)=CalendarYear,MONTH(DecSun1+12)=12),DecSun1+12,""))</f>
        <v>41984</v>
      </c>
      <c r="G7" s="18">
        <f>IF(DAY(DecSun1)=1,IF(AND(YEAR(DecSun1+6)=CalendarYear,MONTH(DecSun1+6)=12),DecSun1+6,""),IF(AND(YEAR(DecSun1+13)=CalendarYear,MONTH(DecSun1+13)=12),DecSun1+13,""))</f>
        <v>41985</v>
      </c>
      <c r="H7" s="18">
        <f>IF(DAY(DecSun1)=1,IF(AND(YEAR(DecSun1+7)=CalendarYear,MONTH(DecSun1+7)=12),DecSun1+7,""),IF(AND(YEAR(DecSun1+14)=CalendarYear,MONTH(DecSun1+14)=12),DecSun1+14,""))</f>
        <v>41986</v>
      </c>
      <c r="I7" s="3"/>
    </row>
    <row r="8" spans="1:18" ht="55.5" customHeight="1" x14ac:dyDescent="0.25">
      <c r="A8"/>
      <c r="B8" s="12"/>
      <c r="C8" s="12"/>
      <c r="D8" s="12"/>
      <c r="E8" s="12"/>
      <c r="F8" s="12"/>
      <c r="G8" s="13"/>
      <c r="H8" s="13"/>
      <c r="I8" s="3"/>
    </row>
    <row r="9" spans="1:18" ht="15" customHeight="1" x14ac:dyDescent="0.25">
      <c r="A9"/>
      <c r="B9" s="19">
        <f>IF(DAY(DecSun1)=1,IF(AND(YEAR(DecSun1+8)=CalendarYear,MONTH(DecSun1+8)=12),DecSun1+8,""),IF(AND(YEAR(DecSun1+15)=CalendarYear,MONTH(DecSun1+15)=12),DecSun1+15,""))</f>
        <v>41987</v>
      </c>
      <c r="C9" s="19">
        <f>IF(DAY(DecSun1)=1,IF(AND(YEAR(DecSun1+9)=CalendarYear,MONTH(DecSun1+9)=12),DecSun1+9,""),IF(AND(YEAR(DecSun1+16)=CalendarYear,MONTH(DecSun1+16)=12),DecSun1+16,""))</f>
        <v>41988</v>
      </c>
      <c r="D9" s="19">
        <f>IF(DAY(DecSun1)=1,IF(AND(YEAR(DecSun1+10)=CalendarYear,MONTH(DecSun1+10)=12),DecSun1+10,""),IF(AND(YEAR(DecSun1+17)=CalendarYear,MONTH(DecSun1+17)=12),DecSun1+17,""))</f>
        <v>41989</v>
      </c>
      <c r="E9" s="19">
        <f>IF(DAY(DecSun1)=1,IF(AND(YEAR(DecSun1+11)=CalendarYear,MONTH(DecSun1+11)=12),DecSun1+11,""),IF(AND(YEAR(DecSun1+18)=CalendarYear,MONTH(DecSun1+18)=12),DecSun1+18,""))</f>
        <v>41990</v>
      </c>
      <c r="F9" s="19">
        <f>IF(DAY(DecSun1)=1,IF(AND(YEAR(DecSun1+12)=CalendarYear,MONTH(DecSun1+12)=12),DecSun1+12,""),IF(AND(YEAR(DecSun1+19)=CalendarYear,MONTH(DecSun1+19)=12),DecSun1+19,""))</f>
        <v>41991</v>
      </c>
      <c r="G9" s="19">
        <f>IF(DAY(DecSun1)=1,IF(AND(YEAR(DecSun1+13)=CalendarYear,MONTH(DecSun1+13)=12),DecSun1+13,""),IF(AND(YEAR(DecSun1+20)=CalendarYear,MONTH(DecSun1+20)=12),DecSun1+20,""))</f>
        <v>41992</v>
      </c>
      <c r="H9" s="19">
        <f>IF(DAY(DecSun1)=1,IF(AND(YEAR(DecSun1+14)=CalendarYear,MONTH(DecSun1+14)=12),DecSun1+14,""),IF(AND(YEAR(DecSun1+21)=CalendarYear,MONTH(DecSun1+21)=12),DecSun1+21,""))</f>
        <v>41993</v>
      </c>
      <c r="I9" s="3"/>
    </row>
    <row r="10" spans="1:18" ht="55.5" customHeight="1" x14ac:dyDescent="0.25">
      <c r="A10"/>
      <c r="B10" s="10"/>
      <c r="C10" s="10"/>
      <c r="D10" s="10"/>
      <c r="E10" s="10"/>
      <c r="F10" s="10"/>
      <c r="G10" s="11"/>
      <c r="H10" s="11"/>
      <c r="I10" s="3"/>
    </row>
    <row r="11" spans="1:18" ht="15" customHeight="1" x14ac:dyDescent="0.25">
      <c r="A11"/>
      <c r="B11" s="20">
        <f>IF(DAY(DecSun1)=1,IF(AND(YEAR(DecSun1+15)=CalendarYear,MONTH(DecSun1+15)=12),DecSun1+15,""),IF(AND(YEAR(DecSun1+22)=CalendarYear,MONTH(DecSun1+22)=12),DecSun1+22,""))</f>
        <v>41994</v>
      </c>
      <c r="C11" s="20">
        <f>IF(DAY(DecSun1)=1,IF(AND(YEAR(DecSun1+16)=CalendarYear,MONTH(DecSun1+16)=12),DecSun1+16,""),IF(AND(YEAR(DecSun1+23)=CalendarYear,MONTH(DecSun1+23)=12),DecSun1+23,""))</f>
        <v>41995</v>
      </c>
      <c r="D11" s="20">
        <f>IF(DAY(DecSun1)=1,IF(AND(YEAR(DecSun1+17)=CalendarYear,MONTH(DecSun1+17)=12),DecSun1+17,""),IF(AND(YEAR(DecSun1+24)=CalendarYear,MONTH(DecSun1+24)=12),DecSun1+24,""))</f>
        <v>41996</v>
      </c>
      <c r="E11" s="20">
        <f>IF(DAY(DecSun1)=1,IF(AND(YEAR(DecSun1+18)=CalendarYear,MONTH(DecSun1+18)=12),DecSun1+18,""),IF(AND(YEAR(DecSun1+25)=CalendarYear,MONTH(DecSun1+25)=12),DecSun1+25,""))</f>
        <v>41997</v>
      </c>
      <c r="F11" s="20">
        <f>IF(DAY(DecSun1)=1,IF(AND(YEAR(DecSun1+19)=CalendarYear,MONTH(DecSun1+19)=12),DecSun1+19,""),IF(AND(YEAR(DecSun1+26)=CalendarYear,MONTH(DecSun1+26)=12),DecSun1+26,""))</f>
        <v>41998</v>
      </c>
      <c r="G11" s="20">
        <f>IF(DAY(DecSun1)=1,IF(AND(YEAR(DecSun1+20)=CalendarYear,MONTH(DecSun1+20)=12),DecSun1+20,""),IF(AND(YEAR(DecSun1+27)=CalendarYear,MONTH(DecSun1+27)=12),DecSun1+27,""))</f>
        <v>41999</v>
      </c>
      <c r="H11" s="20">
        <f>IF(DAY(DecSun1)=1,IF(AND(YEAR(DecSun1+21)=CalendarYear,MONTH(DecSun1+21)=12),DecSun1+21,""),IF(AND(YEAR(DecSun1+28)=CalendarYear,MONTH(DecSun1+28)=12),DecSun1+28,""))</f>
        <v>42000</v>
      </c>
      <c r="I11" s="3"/>
    </row>
    <row r="12" spans="1:18" ht="55.5" customHeight="1" x14ac:dyDescent="0.25">
      <c r="A12"/>
      <c r="B12" s="12"/>
      <c r="C12" s="12"/>
      <c r="D12" s="12"/>
      <c r="E12" s="12"/>
      <c r="F12" s="12"/>
      <c r="G12" s="13"/>
      <c r="H12" s="13"/>
      <c r="I12" s="3"/>
    </row>
    <row r="13" spans="1:18" ht="15" customHeight="1" x14ac:dyDescent="0.25">
      <c r="A13"/>
      <c r="B13" s="19">
        <f>IF(DAY(DecSun1)=1,IF(AND(YEAR(DecSun1+22)=CalendarYear,MONTH(DecSun1+22)=12),DecSun1+22,""),IF(AND(YEAR(DecSun1+29)=CalendarYear,MONTH(DecSun1+29)=12),DecSun1+29,""))</f>
        <v>42001</v>
      </c>
      <c r="C13" s="19">
        <f>IF(DAY(DecSun1)=1,IF(AND(YEAR(DecSun1+23)=CalendarYear,MONTH(DecSun1+23)=12),DecSun1+23,""),IF(AND(YEAR(DecSun1+30)=CalendarYear,MONTH(DecSun1+30)=12),DecSun1+30,""))</f>
        <v>42002</v>
      </c>
      <c r="D13" s="19">
        <f>IF(DAY(DecSun1)=1,IF(AND(YEAR(DecSun1+24)=CalendarYear,MONTH(DecSun1+24)=12),DecSun1+24,""),IF(AND(YEAR(DecSun1+31)=CalendarYear,MONTH(DecSun1+31)=12),DecSun1+31,""))</f>
        <v>42003</v>
      </c>
      <c r="E13" s="19">
        <f>IF(DAY(DecSun1)=1,IF(AND(YEAR(DecSun1+25)=CalendarYear,MONTH(DecSun1+25)=12),DecSun1+25,""),IF(AND(YEAR(DecSun1+32)=CalendarYear,MONTH(DecSun1+32)=12),DecSun1+32,""))</f>
        <v>42004</v>
      </c>
      <c r="F13" s="19" t="str">
        <f>IF(DAY(DecSun1)=1,IF(AND(YEAR(DecSun1+26)=CalendarYear,MONTH(DecSun1+26)=12),DecSun1+26,""),IF(AND(YEAR(DecSun1+33)=CalendarYear,MONTH(DecSun1+33)=12),DecSun1+33,""))</f>
        <v/>
      </c>
      <c r="G13" s="19" t="str">
        <f>IF(DAY(DecSun1)=1,IF(AND(YEAR(DecSun1+27)=CalendarYear,MONTH(DecSun1+27)=12),DecSun1+27,""),IF(AND(YEAR(DecSun1+34)=CalendarYear,MONTH(DecSun1+34)=12),DecSun1+34,""))</f>
        <v/>
      </c>
      <c r="H13" s="19" t="str">
        <f>IF(DAY(DecSun1)=1,IF(AND(YEAR(DecSun1+28)=CalendarYear,MONTH(DecSun1+28)=12),DecSun1+28,""),IF(AND(YEAR(DecSun1+35)=CalendarYear,MONTH(DecSun1+35)=12),DecSun1+35,""))</f>
        <v/>
      </c>
      <c r="I13" s="3"/>
    </row>
    <row r="14" spans="1:18" ht="55.5" customHeight="1" x14ac:dyDescent="0.25">
      <c r="A14"/>
      <c r="B14" s="10"/>
      <c r="C14" s="10"/>
      <c r="D14" s="10"/>
      <c r="E14" s="10"/>
      <c r="F14" s="10"/>
      <c r="G14" s="11"/>
      <c r="H14" s="11"/>
      <c r="I14" s="3"/>
    </row>
    <row r="15" spans="1:18" ht="15" customHeight="1" x14ac:dyDescent="0.25">
      <c r="A15"/>
      <c r="B15" s="20" t="str">
        <f>IF(DAY(DecSun1)=1,IF(AND(YEAR(DecSun1+29)=CalendarYear,MONTH(DecSun1+29)=12),DecSun1+29,""),IF(AND(YEAR(DecSun1+36)=CalendarYear,MONTH(DecSun1+36)=12),DecSun1+36,""))</f>
        <v/>
      </c>
      <c r="C15" s="21" t="str">
        <f>IF(DAY(DecSun1)=1,IF(AND(YEAR(DecSun1+30)=CalendarYear,MONTH(DecSun1+30)=12),DecSun1+30,""),IF(AND(YEAR(DecSun1+37)=CalendarYear,MONTH(DecSun1+37)=12),DecSun1+37,""))</f>
        <v/>
      </c>
      <c r="D15" s="32" t="s">
        <v>7</v>
      </c>
      <c r="E15" s="33"/>
      <c r="F15" s="33"/>
      <c r="G15" s="33"/>
      <c r="H15" s="34"/>
      <c r="I15" s="3"/>
    </row>
    <row r="16" spans="1:18" ht="55.5" customHeight="1" x14ac:dyDescent="0.25">
      <c r="A16"/>
      <c r="B16" s="12"/>
      <c r="C16" s="12"/>
      <c r="D16" s="36"/>
      <c r="E16" s="30"/>
      <c r="F16" s="30"/>
      <c r="G16" s="30"/>
      <c r="H16" s="31"/>
      <c r="I16" s="3"/>
    </row>
    <row r="17" spans="3:5" ht="22.5" customHeight="1" x14ac:dyDescent="0.2"/>
    <row r="19" spans="3:5" ht="21" customHeight="1" x14ac:dyDescent="0.25">
      <c r="C19" s="6"/>
      <c r="D19" s="5"/>
      <c r="E19" s="4"/>
    </row>
    <row r="20" spans="3:5" ht="19.5" customHeight="1" x14ac:dyDescent="0.2"/>
  </sheetData>
  <mergeCells count="3">
    <mergeCell ref="B3:F3"/>
    <mergeCell ref="D15:H15"/>
    <mergeCell ref="D16:H16"/>
  </mergeCells>
  <printOptions horizontalCentered="1" verticalCentered="1"/>
  <pageMargins left="0.2" right="0.2" top="0.25" bottom="0.25" header="0" footer="0"/>
  <pageSetup scale="90" orientation="landscape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4EF4C394-8E56-49FA-92E2-F635376FAB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Jan</vt:lpstr>
      <vt:lpstr>Feb</vt:lpstr>
      <vt:lpstr>Mar</vt:lpstr>
      <vt:lpstr>Apr</vt:lpstr>
      <vt:lpstr>May</vt:lpstr>
      <vt:lpstr>Jun</vt:lpstr>
      <vt:lpstr>Jul</vt:lpstr>
      <vt:lpstr>Aug</vt:lpstr>
      <vt:lpstr>Sep</vt:lpstr>
      <vt:lpstr>Oct</vt:lpstr>
      <vt:lpstr>Sheet1</vt:lpstr>
      <vt:lpstr>Nov</vt:lpstr>
      <vt:lpstr>Dec</vt:lpstr>
      <vt:lpstr>CalendarYear</vt:lpstr>
      <vt:lpstr>Apr!Print_Area</vt:lpstr>
      <vt:lpstr>Aug!Print_Area</vt:lpstr>
      <vt:lpstr>Dec!Print_Area</vt:lpstr>
      <vt:lpstr>Feb!Print_Area</vt:lpstr>
      <vt:lpstr>Jan!Print_Area</vt:lpstr>
      <vt:lpstr>Jul!Print_Area</vt:lpstr>
      <vt:lpstr>Jun!Print_Area</vt:lpstr>
      <vt:lpstr>Mar!Print_Area</vt:lpstr>
      <vt:lpstr>May!Print_Area</vt:lpstr>
      <vt:lpstr>Nov!Print_Area</vt:lpstr>
      <vt:lpstr>Oct!Print_Area</vt:lpstr>
      <vt:lpstr>Sep!Print_Area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2014-10-03T05:07:09Z</dcterms:created>
  <dcterms:modified xsi:type="dcterms:W3CDTF">2014-10-11T17:01:29Z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TC025512159991</vt:lpwstr>
  </property>
</Properties>
</file>